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nagementresourcegroup-my.sharepoint.com/personal/vdanielson_managementresourcegroup_com/Documents/Documents/OBOA/1.OBOA-all/OBOA-docs/Committees/Standards/2024/"/>
    </mc:Choice>
  </mc:AlternateContent>
  <xr:revisionPtr revIDLastSave="0" documentId="8_{B059B890-CBDF-431A-B89F-8A5931AD33B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ITIES" sheetId="1" r:id="rId1"/>
    <sheet name="COUNTIES" sheetId="2" r:id="rId2"/>
  </sheets>
  <externalReferences>
    <externalReference r:id="rId3"/>
  </externalReferences>
  <definedNames>
    <definedName name="_xlnm.Print_Area" localSheetId="0">CITIES!$A$1:$AQ$94</definedName>
    <definedName name="_xlnm.Print_Area" localSheetId="1">COUNTIES!$A$1:$Y$95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72" i="1"/>
  <c r="E70" i="1"/>
  <c r="E50" i="1"/>
  <c r="E48" i="1"/>
  <c r="E46" i="1"/>
  <c r="E15" i="1"/>
  <c r="E13" i="1"/>
  <c r="G69" i="1" l="1"/>
  <c r="D80" i="1"/>
  <c r="D79" i="1"/>
  <c r="D77" i="1"/>
  <c r="D75" i="1"/>
  <c r="D74" i="1"/>
  <c r="D72" i="1"/>
  <c r="D70" i="1"/>
  <c r="D68" i="1"/>
  <c r="D56" i="1"/>
  <c r="D55" i="1"/>
  <c r="D53" i="1"/>
  <c r="D52" i="1"/>
  <c r="D51" i="1"/>
  <c r="D50" i="1"/>
  <c r="D48" i="1"/>
  <c r="D46" i="1"/>
  <c r="D25" i="1"/>
  <c r="D24" i="1"/>
  <c r="D22" i="1"/>
  <c r="D18" i="1"/>
  <c r="D17" i="1"/>
  <c r="D15" i="1"/>
  <c r="D13" i="1"/>
  <c r="G54" i="1" l="1"/>
  <c r="G88" i="1" l="1"/>
  <c r="G87" i="1"/>
  <c r="G86" i="1"/>
  <c r="G80" i="1"/>
  <c r="G79" i="1"/>
  <c r="G78" i="1"/>
  <c r="G75" i="1"/>
  <c r="G73" i="1"/>
  <c r="G74" i="1" s="1"/>
  <c r="G72" i="1"/>
  <c r="G70" i="1"/>
  <c r="G68" i="1"/>
  <c r="G67" i="1"/>
  <c r="G66" i="1"/>
  <c r="G56" i="1"/>
  <c r="G55" i="1"/>
  <c r="G53" i="1"/>
  <c r="G51" i="1"/>
  <c r="G49" i="1"/>
  <c r="G50" i="1" s="1"/>
  <c r="G48" i="1"/>
  <c r="G45" i="1"/>
  <c r="G46" i="1" s="1"/>
  <c r="G44" i="1"/>
  <c r="G43" i="1"/>
  <c r="G42" i="1"/>
  <c r="G31" i="1"/>
  <c r="G30" i="1"/>
  <c r="G24" i="1"/>
  <c r="G17" i="1"/>
  <c r="G15" i="1"/>
  <c r="G13" i="1"/>
  <c r="AB70" i="1" l="1"/>
  <c r="AB15" i="1"/>
  <c r="AB13" i="1"/>
  <c r="V71" i="1" l="1"/>
  <c r="V72" i="1"/>
  <c r="AB31" i="1" l="1"/>
  <c r="AB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Holly Carothers</author>
    <author>Rebecca Sprengeler</author>
  </authors>
  <commentList>
    <comment ref="C8" authorId="0" shapeId="0" xr:uid="{A88B220C-F4DE-4083-9FD3-C32933F252C7}">
      <text>
        <r>
          <rPr>
            <sz val="9"/>
            <color indexed="81"/>
            <rFont val="Tahoma"/>
            <family val="2"/>
          </rPr>
          <t xml:space="preserve">Total Fee: $9545.39
Ttl bldg fees retained by bldg division: $2966.91
</t>
        </r>
      </text>
    </comment>
    <comment ref="AH9" authorId="0" shapeId="0" xr:uid="{1DD544E4-9774-497F-B899-CC1F51DD80E5}">
      <text>
        <r>
          <rPr>
            <b/>
            <sz val="9"/>
            <color indexed="81"/>
            <rFont val="Tahoma"/>
            <family val="2"/>
          </rPr>
          <t>Holly Carothers:
WOODBURN BLDG FEE SCHEDULE LINK:</t>
        </r>
        <r>
          <rPr>
            <sz val="9"/>
            <color indexed="81"/>
            <rFont val="Tahoma"/>
            <family val="2"/>
          </rPr>
          <t xml:space="preserve">
https://www.woodburn-or.gov/sites/default/files/fileattachments/community_dev._building/page/15561/building_permit_fees_2011.pdf
</t>
        </r>
      </text>
    </comment>
    <comment ref="O11" authorId="0" shapeId="0" xr:uid="{95004B9E-65A5-4F5B-A6AA-329E806E7A32}">
      <text>
        <r>
          <rPr>
            <b/>
            <sz val="9"/>
            <color indexed="81"/>
            <rFont val="Tahoma"/>
            <family val="2"/>
          </rPr>
          <t>Per Hillsboro:
Bldg; Plmb; Mech and Elec combined State Surcharge of $277.89</t>
        </r>
      </text>
    </comment>
    <comment ref="O13" authorId="0" shapeId="0" xr:uid="{526844A3-2EA2-4C5D-BA98-585403F4054B}">
      <text>
        <r>
          <rPr>
            <sz val="9"/>
            <color indexed="81"/>
            <rFont val="Tahoma"/>
            <family val="2"/>
          </rPr>
          <t>Per Hillsboro:
Bldg; Plmb; Mech and Elec combined State Surcharge of $277.89</t>
        </r>
      </text>
    </comment>
    <comment ref="O15" authorId="0" shapeId="0" xr:uid="{9598BF61-6C5B-46B2-9EA8-AC1278DD22CA}">
      <text>
        <r>
          <rPr>
            <sz val="9"/>
            <color indexed="81"/>
            <rFont val="Tahoma"/>
            <family val="2"/>
          </rPr>
          <t>Per Hillsboro:
Bldg; Plmb; Mech and Elec combined State Surcharge of $277.89</t>
        </r>
      </text>
    </comment>
    <comment ref="F16" authorId="0" shapeId="0" xr:uid="{1CB2D0DF-0675-4917-8033-401994E1F423}">
      <text>
        <r>
          <rPr>
            <b/>
            <sz val="9"/>
            <color indexed="81"/>
            <rFont val="Tahoma"/>
            <family val="2"/>
          </rPr>
          <t>Does not issue electrical permits.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6" authorId="0" shapeId="0" xr:uid="{5E2C54D0-3911-405E-857B-8A51B5C88592}">
      <text>
        <r>
          <rPr>
            <sz val="9"/>
            <color indexed="81"/>
            <rFont val="Tahoma"/>
            <family val="2"/>
          </rPr>
          <t xml:space="preserve">N/A See Washington County. 
</t>
        </r>
      </text>
    </comment>
    <comment ref="O17" authorId="0" shapeId="0" xr:uid="{8EB13626-86C0-4BB6-AC15-C4A25032D0B0}">
      <text>
        <r>
          <rPr>
            <sz val="9"/>
            <color indexed="81"/>
            <rFont val="Tahoma"/>
            <family val="2"/>
          </rPr>
          <t>Per Hillsboro:
Bldg; Plmb; Mech and Elec combined State Surcharge of $277.89</t>
        </r>
      </text>
    </comment>
    <comment ref="F19" authorId="0" shapeId="0" xr:uid="{EBC91FB1-E689-4FCE-89D4-1ABF1D4D1CD1}">
      <text>
        <r>
          <rPr>
            <b/>
            <sz val="9"/>
            <color indexed="81"/>
            <rFont val="Tahoma"/>
            <family val="2"/>
          </rPr>
          <t>Water SDC $2,087.00</t>
        </r>
      </text>
    </comment>
    <comment ref="G19" authorId="0" shapeId="0" xr:uid="{EB36A4ED-7962-4485-8023-4C74DE792556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 shapeId="0" xr:uid="{09FA537A-54A6-436F-85D8-140D0A591C1C}">
      <text>
        <r>
          <rPr>
            <sz val="9"/>
            <color indexed="81"/>
            <rFont val="Tahoma"/>
            <family val="2"/>
          </rPr>
          <t xml:space="preserve">
Coos County
North Bend
Water Board
</t>
        </r>
      </text>
    </comment>
    <comment ref="T22" authorId="0" shapeId="0" xr:uid="{3CC7AC07-F181-4FEE-A108-ECE0A3C37365}">
      <text>
        <r>
          <rPr>
            <sz val="9"/>
            <color indexed="81"/>
            <rFont val="Tahoma"/>
            <family val="2"/>
          </rPr>
          <t xml:space="preserve">Separate permit thru MFR Water Company:
541-774-2430
</t>
        </r>
      </text>
    </comment>
    <comment ref="O23" authorId="0" shapeId="0" xr:uid="{3EC75A01-310C-4315-B703-B52275F807B5}">
      <text>
        <r>
          <rPr>
            <sz val="9"/>
            <color indexed="81"/>
            <rFont val="Tahoma"/>
            <family val="2"/>
          </rPr>
          <t xml:space="preserve">Per Hillsboro:
Water Connection Fee $1,200.
Water Install Fee $3,120 </t>
        </r>
      </text>
    </comment>
    <comment ref="D25" authorId="0" shapeId="0" xr:uid="{12330008-E5FB-48F1-9ECD-6A2ABC68E581}">
      <text>
        <r>
          <rPr>
            <sz val="9"/>
            <color indexed="81"/>
            <rFont val="Tahoma"/>
            <family val="2"/>
          </rPr>
          <t xml:space="preserve">Beaverton:
Technology Fee is 5% of building permit fee. 
</t>
        </r>
      </text>
    </comment>
    <comment ref="AF25" authorId="1" shapeId="0" xr:uid="{88651D9A-C7C2-4DDE-9966-A16E9774858C}">
      <text>
        <r>
          <rPr>
            <b/>
            <sz val="9"/>
            <color indexed="81"/>
            <rFont val="Tahoma"/>
            <family val="2"/>
          </rPr>
          <t>Rebecca Sprengeler:</t>
        </r>
        <r>
          <rPr>
            <sz val="9"/>
            <color indexed="81"/>
            <rFont val="Tahoma"/>
            <family val="2"/>
          </rPr>
          <t xml:space="preserve">
Site design review for an SFR is done during the Building Dept. review.</t>
        </r>
      </text>
    </comment>
    <comment ref="AH25" authorId="0" shapeId="0" xr:uid="{E05B37C6-43D2-4C14-82C8-AF89DE548303}">
      <text>
        <r>
          <rPr>
            <b/>
            <sz val="9"/>
            <color indexed="81"/>
            <rFont val="Tahoma"/>
            <family val="2"/>
          </rPr>
          <t xml:space="preserve">Holly Carothers:
WOODBURN SDC FEES:
</t>
        </r>
        <r>
          <rPr>
            <sz val="9"/>
            <color indexed="81"/>
            <rFont val="Tahoma"/>
            <family val="2"/>
          </rPr>
          <t xml:space="preserve">https://www.woodburn-or.gov/sites/default/files/fileattachments/engineering/page/11350/sdc_fees_february_1_2022.pdf
</t>
        </r>
      </text>
    </comment>
    <comment ref="C28" authorId="0" shapeId="0" xr:uid="{0D84FCCA-AF45-42C9-AD82-A06F749300B5}">
      <text>
        <r>
          <rPr>
            <b/>
            <sz val="9"/>
            <color indexed="81"/>
            <rFont val="Tahoma"/>
            <family val="2"/>
          </rPr>
          <t>Total Fee: $893.30
Ttl Building Fees retained by bldg division: $832.74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" authorId="0" shapeId="0" xr:uid="{A888764A-41AE-4FB7-89A7-ECAC3FB62C6B}">
      <text>
        <r>
          <rPr>
            <sz val="9"/>
            <color indexed="81"/>
            <rFont val="Tahoma"/>
            <family val="2"/>
          </rPr>
          <t>Per Hillsborob:
ICC valuation table -
R-2 = 149.8.00 per SF</t>
        </r>
      </text>
    </comment>
    <comment ref="C40" authorId="0" shapeId="0" xr:uid="{2BDB9F5E-DB8B-4EAD-B376-BB15B0309DDE}">
      <text>
        <r>
          <rPr>
            <b/>
            <sz val="9"/>
            <color indexed="81"/>
            <rFont val="Tahoma"/>
            <family val="2"/>
          </rPr>
          <t>Total Fee: $39,028.91
Astoria:
Ttl bldg fees retained by bldg division: $13,414.56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41" authorId="0" shapeId="0" xr:uid="{C9748256-AC23-492C-89D8-79B9921DDF11}">
      <text>
        <r>
          <rPr>
            <b/>
            <sz val="9"/>
            <color indexed="81"/>
            <rFont val="Tahoma"/>
            <family val="2"/>
          </rPr>
          <t>Calculated value:
$1,198,400.00
Building Permit fee:
$5,528.19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1" authorId="0" shapeId="0" xr:uid="{E0FA9873-9638-40E1-A039-A9E3D89879CB}">
      <text>
        <r>
          <rPr>
            <b/>
            <sz val="9"/>
            <color indexed="81"/>
            <rFont val="Tahoma"/>
            <family val="2"/>
          </rPr>
          <t>Springfield:
Based on $1,186,240
Building permit fee:
$7,377.00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42" authorId="0" shapeId="0" xr:uid="{8130532C-CE56-4A56-951E-BBE69877B316}">
      <text>
        <r>
          <rPr>
            <b/>
            <sz val="9"/>
            <color indexed="81"/>
            <rFont val="Tahoma"/>
            <family val="2"/>
          </rPr>
          <t>Calculated Value $1,198,400.00
Plan Check Structural fee: $4,698.96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2" authorId="0" shapeId="0" xr:uid="{9690065E-2664-4200-80E8-D3A6790904DA}">
      <text>
        <r>
          <rPr>
            <sz val="9"/>
            <color indexed="81"/>
            <rFont val="Tahoma"/>
            <family val="2"/>
          </rPr>
          <t xml:space="preserve">Springfield:
Based on $1,186,240
Plan Check Structural:
$7,377.00
</t>
        </r>
      </text>
    </comment>
    <comment ref="AB43" authorId="0" shapeId="0" xr:uid="{6ED28BDB-6A84-4F80-82DD-1E65E3BF8180}">
      <text>
        <r>
          <rPr>
            <b/>
            <sz val="9"/>
            <color indexed="81"/>
            <rFont val="Tahoma"/>
            <family val="2"/>
          </rPr>
          <t>Calculated value $1,198,400.00
Plan Check FLS:
$2,211.28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436B60D1-F099-48E0-BCB5-80D3DAB8ABC0}">
      <text>
        <r>
          <rPr>
            <sz val="9"/>
            <color indexed="81"/>
            <rFont val="Tahoma"/>
            <family val="2"/>
          </rPr>
          <t xml:space="preserve">Based on $1,186,240
Plan Check FLS:
$4,795.00
</t>
        </r>
      </text>
    </comment>
    <comment ref="AB44" authorId="0" shapeId="0" xr:uid="{1196914C-E8D4-43A7-8486-7AE0FA649DEB}">
      <text>
        <r>
          <rPr>
            <b/>
            <sz val="9"/>
            <color indexed="81"/>
            <rFont val="Tahoma"/>
            <family val="2"/>
          </rPr>
          <t>Calculated Value $1,198,400.00
State Surchage:
$663.38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BF21B0A6-3C5C-492D-865F-827015ACECAA}">
      <text>
        <r>
          <rPr>
            <sz val="9"/>
            <color indexed="81"/>
            <rFont val="Tahoma"/>
            <family val="2"/>
          </rPr>
          <t>Based on $1,186,240
State Surchage:
$885.00</t>
        </r>
      </text>
    </comment>
    <comment ref="O47" authorId="0" shapeId="0" xr:uid="{4C51AD55-1BC7-4637-8154-59ED63726226}">
      <text>
        <r>
          <rPr>
            <sz val="9"/>
            <color indexed="81"/>
            <rFont val="Tahoma"/>
            <charset val="1"/>
          </rPr>
          <t xml:space="preserve">Per Hillsboro:
Plus $70.51 for plan review fee. 
</t>
        </r>
      </text>
    </comment>
    <comment ref="AD50" authorId="0" shapeId="0" xr:uid="{01884F17-B4D9-4437-9B57-1EFE64B5D1F2}">
      <text>
        <r>
          <rPr>
            <b/>
            <sz val="9"/>
            <color indexed="81"/>
            <rFont val="Tahoma"/>
            <family val="2"/>
          </rPr>
          <t>Springfield:
Electrical Plan review fee: $272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51" authorId="0" shapeId="0" xr:uid="{B20C595C-76DD-4884-B8C6-AA1269F4A1BB}">
      <text>
        <r>
          <rPr>
            <b/>
            <sz val="9"/>
            <color indexed="81"/>
            <rFont val="Tahoma"/>
            <family val="2"/>
          </rPr>
          <t>Cleanwater Services Storm SDC Fee: $2,000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51" authorId="0" shapeId="0" xr:uid="{0A8B80E8-FFC1-43B7-B4BB-190F6D2F37FB}">
      <text>
        <r>
          <rPr>
            <sz val="9"/>
            <color indexed="81"/>
            <rFont val="Tahoma"/>
            <charset val="1"/>
          </rPr>
          <t xml:space="preserve">Unless onsite detention/treatment not provided.
Then is it $600 / ESU
</t>
        </r>
      </text>
    </comment>
    <comment ref="G52" authorId="0" shapeId="0" xr:uid="{0F6D5BEA-E0C7-4EFE-AB35-A2969436695D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52" authorId="0" shapeId="0" xr:uid="{A8973E7F-1704-49AF-8907-1D97F52A68F7}">
      <text>
        <r>
          <rPr>
            <b/>
            <sz val="9"/>
            <color indexed="81"/>
            <rFont val="Tahoma"/>
            <family val="2"/>
          </rPr>
          <t>Cleanwater Services Sewer SDC Fee:
$68,240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5" authorId="0" shapeId="0" xr:uid="{7963E885-FDAF-416F-B4F9-A35CD0256BF7}">
      <text>
        <r>
          <rPr>
            <b/>
            <sz val="9"/>
            <color indexed="81"/>
            <rFont val="Tahoma"/>
            <family val="2"/>
          </rPr>
          <t xml:space="preserve">
Coos Bay
North Bend
Water Board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5" authorId="0" shapeId="0" xr:uid="{3280A240-56DC-49EE-AA05-EE82E7F07773}">
      <text>
        <r>
          <rPr>
            <b/>
            <sz val="9"/>
            <color indexed="81"/>
            <rFont val="Tahoma"/>
            <charset val="1"/>
          </rPr>
          <t>Per Hillsboro:
Water connection $1,450.00
Water Install Fee: $1,050.00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55" authorId="0" shapeId="0" xr:uid="{7070C857-0983-417C-9FA1-3AB5C569DAE7}">
      <text>
        <r>
          <rPr>
            <b/>
            <sz val="9"/>
            <color indexed="81"/>
            <rFont val="Tahoma"/>
            <family val="2"/>
          </rPr>
          <t>Holly Carothers:</t>
        </r>
        <r>
          <rPr>
            <sz val="9"/>
            <color indexed="81"/>
            <rFont val="Tahoma"/>
            <family val="2"/>
          </rPr>
          <t xml:space="preserve">
Per City of Pendleton:
Ranges from $3,112.15 - $6,198.00.</t>
        </r>
      </text>
    </comment>
    <comment ref="AF57" authorId="1" shapeId="0" xr:uid="{9EE3CA85-E05D-495E-94BA-0E817A527709}">
      <text>
        <r>
          <rPr>
            <b/>
            <sz val="9"/>
            <color indexed="81"/>
            <rFont val="Tahoma"/>
            <family val="2"/>
          </rPr>
          <t>Rebecca Sprengeler:</t>
        </r>
        <r>
          <rPr>
            <sz val="9"/>
            <color indexed="81"/>
            <rFont val="Tahoma"/>
            <family val="2"/>
          </rPr>
          <t xml:space="preserve">
Type III Hearing for over 9 units. Fee is for the lowest Type III.
</t>
        </r>
      </text>
    </comment>
    <comment ref="J59" authorId="0" shapeId="0" xr:uid="{4B153D2C-4927-4F72-9C8C-7DD274AF8B7C}">
      <text>
        <r>
          <rPr>
            <b/>
            <sz val="9"/>
            <color indexed="81"/>
            <rFont val="Tahoma"/>
            <family val="2"/>
          </rPr>
          <t xml:space="preserve">Value based on ICC Valuation table (B, IIA): $8,076,300
</t>
        </r>
      </text>
    </comment>
    <comment ref="O59" authorId="0" shapeId="0" xr:uid="{0DC01A3D-3A69-4312-81BD-A28348AA8B16}">
      <text>
        <r>
          <rPr>
            <sz val="9"/>
            <color indexed="81"/>
            <rFont val="Tahoma"/>
            <family val="2"/>
          </rPr>
          <t xml:space="preserve">
Per Hillsboro: ICC Valuation Table 
B = 244.15 per SF)</t>
        </r>
      </text>
    </comment>
    <comment ref="C64" authorId="0" shapeId="0" xr:uid="{BC5B2996-5D6C-4E8F-89C9-EDF3B1FE31A8}">
      <text>
        <r>
          <rPr>
            <b/>
            <sz val="9"/>
            <color indexed="81"/>
            <rFont val="Tahoma"/>
            <family val="2"/>
          </rPr>
          <t>Total fees: $100,843.00
Ttl bldng fees retained by Building Division: $46,990.67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5" authorId="0" shapeId="0" xr:uid="{798A5AE9-2EB2-4F86-B279-12207F3D76B6}">
      <text>
        <r>
          <rPr>
            <b/>
            <sz val="9"/>
            <color indexed="81"/>
            <rFont val="Tahoma"/>
            <family val="2"/>
          </rPr>
          <t>Calculated Value:
$7,324,500
Building Permit:
$31,686.64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5" authorId="0" shapeId="0" xr:uid="{EEF55A52-12B9-43C8-ACB6-4A83FF216713}">
      <text>
        <r>
          <rPr>
            <b/>
            <sz val="9"/>
            <color indexed="81"/>
            <rFont val="Tahoma"/>
            <family val="2"/>
          </rPr>
          <t>Springfield:
Based on $8,076,000
Building Permit:
$47,540.00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6" authorId="0" shapeId="0" xr:uid="{850E8E6E-9141-4530-9C64-C103B1B13B0F}">
      <text>
        <r>
          <rPr>
            <b/>
            <sz val="9"/>
            <color indexed="81"/>
            <rFont val="Tahoma"/>
            <family val="2"/>
          </rPr>
          <t>Calculated Value:
$7,324,500
Plan Check Structural:
$26,933.64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6" authorId="0" shapeId="0" xr:uid="{9144C1F1-CA07-4AC8-B5A0-012C6CC9225B}">
      <text>
        <r>
          <rPr>
            <sz val="9"/>
            <color indexed="81"/>
            <rFont val="Tahoma"/>
            <family val="2"/>
          </rPr>
          <t xml:space="preserve">Springfield:
Based on $8,076,000
Plan Check Structural:
$30,901.00
</t>
        </r>
      </text>
    </comment>
    <comment ref="AB67" authorId="0" shapeId="0" xr:uid="{425085B0-62E5-4776-8B0E-212E885A3804}">
      <text>
        <r>
          <rPr>
            <b/>
            <sz val="9"/>
            <color indexed="81"/>
            <rFont val="Tahoma"/>
            <family val="2"/>
          </rPr>
          <t>Calculated Value:
$7,324,500
Plan Check FLS:
$12,674.65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7" authorId="0" shapeId="0" xr:uid="{22A6A43A-C27F-4D28-BB55-36D1A1A1BE56}">
      <text>
        <r>
          <rPr>
            <sz val="9"/>
            <color indexed="81"/>
            <rFont val="Tahoma"/>
            <family val="2"/>
          </rPr>
          <t>Springfield:
Based on $8,076,000
Plan Check FLS:
$30,901.00</t>
        </r>
      </text>
    </comment>
    <comment ref="AB68" authorId="0" shapeId="0" xr:uid="{3F155ACC-A51F-45F7-A401-BFC67C18C4DC}">
      <text>
        <r>
          <rPr>
            <b/>
            <sz val="9"/>
            <color indexed="81"/>
            <rFont val="Tahoma"/>
            <family val="2"/>
          </rPr>
          <t>Calculated Value:
$7,324,500
State surcharge:
$3,802.40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8" authorId="0" shapeId="0" xr:uid="{C420BF8C-0AE1-4BCC-980E-233AC126E5FA}">
      <text>
        <r>
          <rPr>
            <sz val="9"/>
            <color indexed="81"/>
            <rFont val="Tahoma"/>
            <family val="2"/>
          </rPr>
          <t>Springfield:
Based on $8,076,000
State Surcharge:
$5,705.00</t>
        </r>
      </text>
    </comment>
    <comment ref="O71" authorId="0" shapeId="0" xr:uid="{D79686D2-4BB2-4130-AAC3-509061DE7DB9}">
      <text>
        <r>
          <rPr>
            <sz val="9"/>
            <color indexed="81"/>
            <rFont val="Tahoma"/>
            <charset val="1"/>
          </rPr>
          <t xml:space="preserve">Per Hillsboro:
Plus $153.14 for plan review fee. 
</t>
        </r>
      </text>
    </comment>
    <comment ref="AB75" authorId="0" shapeId="0" xr:uid="{C7AE48C9-E58A-49B2-B94C-FAEB2D5BE675}">
      <text>
        <r>
          <rPr>
            <b/>
            <sz val="9"/>
            <color indexed="81"/>
            <rFont val="Tahoma"/>
            <family val="2"/>
          </rPr>
          <t>Cleanwater Services Storm SDC fee: $7,500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5" authorId="0" shapeId="0" xr:uid="{6DD65071-AC76-49A0-946E-2B4CF800B9AF}">
      <text>
        <r>
          <rPr>
            <sz val="9"/>
            <color indexed="81"/>
            <rFont val="Tahoma"/>
            <charset val="1"/>
          </rPr>
          <t xml:space="preserve">Unless onsite detention / treatment not provided.
Then it is $600 / ESU
</t>
        </r>
      </text>
    </comment>
    <comment ref="F76" authorId="0" shapeId="0" xr:uid="{9E26BF4C-6C8B-4CAE-A38A-A3AE50E48A1B}">
      <text>
        <r>
          <rPr>
            <b/>
            <sz val="9"/>
            <color indexed="81"/>
            <rFont val="Tahoma"/>
            <family val="2"/>
          </rPr>
          <t xml:space="preserve">Unable to calculate with information provided.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6" authorId="0" shapeId="0" xr:uid="{F38BCC69-D7C4-4446-8600-5BB1F242D2B4}">
      <text>
        <r>
          <rPr>
            <b/>
            <sz val="9"/>
            <color indexed="81"/>
            <rFont val="Tahoma"/>
            <family val="2"/>
          </rPr>
          <t xml:space="preserve">Rogue Valley Sewer Services
</t>
        </r>
      </text>
    </comment>
    <comment ref="AB76" authorId="0" shapeId="0" xr:uid="{23F2298C-25DF-40B2-9FE4-90553F893BE0}">
      <text>
        <r>
          <rPr>
            <b/>
            <sz val="9"/>
            <color indexed="81"/>
            <rFont val="Tahoma"/>
            <family val="2"/>
          </rPr>
          <t>Cleanwater Services Swer SDS Fee: $19,619.00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8" authorId="0" shapeId="0" xr:uid="{88625F3F-29F2-42C2-9912-36D96459B39C}">
      <text>
        <r>
          <rPr>
            <sz val="9"/>
            <color indexed="81"/>
            <rFont val="Tahoma"/>
            <family val="2"/>
          </rPr>
          <t>Per Hillsboro:
Transporation Development Tax.</t>
        </r>
      </text>
    </comment>
    <comment ref="O79" authorId="0" shapeId="0" xr:uid="{44CC9993-D7CD-433E-8779-1A7B37A77E99}">
      <text>
        <r>
          <rPr>
            <b/>
            <sz val="9"/>
            <color indexed="81"/>
            <rFont val="Tahoma"/>
            <family val="2"/>
          </rPr>
          <t>Holly Carothers:</t>
        </r>
        <r>
          <rPr>
            <sz val="9"/>
            <color indexed="81"/>
            <rFont val="Tahoma"/>
            <family val="2"/>
          </rPr>
          <t xml:space="preserve">
Per Hillsboro:
Water Connection-$1,450 (only assessed if City does connection)
Water Install- $1,050</t>
        </r>
      </text>
    </comment>
    <comment ref="Y79" authorId="0" shapeId="0" xr:uid="{CADFD1C6-0A2A-4308-B4D7-10D41245DE0D}">
      <text>
        <r>
          <rPr>
            <b/>
            <sz val="9"/>
            <color indexed="81"/>
            <rFont val="Tahoma"/>
            <family val="2"/>
          </rPr>
          <t>Holly Carothers:</t>
        </r>
        <r>
          <rPr>
            <sz val="9"/>
            <color indexed="81"/>
            <rFont val="Tahoma"/>
            <family val="2"/>
          </rPr>
          <t xml:space="preserve">
Per City of Pendleton:
Ranges from:
$3,112.15 - $6,198.00</t>
        </r>
      </text>
    </comment>
    <comment ref="C84" authorId="0" shapeId="0" xr:uid="{0B90AFEA-0533-41C8-9536-B6CFC9E8176D}">
      <text>
        <r>
          <rPr>
            <b/>
            <sz val="9"/>
            <color indexed="81"/>
            <rFont val="Tahoma"/>
            <family val="2"/>
          </rPr>
          <t xml:space="preserve">Total fees: $1,381.08
Ttl building fees retained by Building Division: $1,304.71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89" authorId="1" shapeId="0" xr:uid="{30AD046E-19D5-4759-9A54-D9061515D22B}">
      <text>
        <r>
          <rPr>
            <b/>
            <sz val="9"/>
            <color indexed="81"/>
            <rFont val="Tahoma"/>
            <family val="2"/>
          </rPr>
          <t>Rebecca Sprengeler:</t>
        </r>
        <r>
          <rPr>
            <sz val="9"/>
            <color indexed="81"/>
            <rFont val="Tahoma"/>
            <family val="2"/>
          </rPr>
          <t xml:space="preserve">
No site design review required if footprint is not increasing. A sign permit may be required.</t>
        </r>
      </text>
    </comment>
    <comment ref="AC92" authorId="0" shapeId="0" xr:uid="{8B90D74A-D773-41AE-BC6A-4337DB8D5865}">
      <text>
        <r>
          <rPr>
            <b/>
            <sz val="9"/>
            <color indexed="81"/>
            <rFont val="Tahoma"/>
            <family val="2"/>
          </rPr>
          <t>Springfield:
Deferred Submittal Valuation.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Holly Carothers</author>
    <author>Megan Fletcher</author>
  </authors>
  <commentList>
    <comment ref="D9" authorId="0" shapeId="0" xr:uid="{C85BBD97-7A66-4D74-AB51-99A5B9CCC9A2}">
      <text>
        <r>
          <rPr>
            <b/>
            <sz val="9"/>
            <color indexed="81"/>
            <rFont val="Tahoma"/>
            <family val="2"/>
          </rPr>
          <t xml:space="preserve">Addittional 3% technology fee on all permits, which is not reflected in the amounts given.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E3A73C5E-EA88-400B-98D6-7C2A9941A4B0}">
      <text>
        <r>
          <rPr>
            <b/>
            <sz val="9"/>
            <color indexed="81"/>
            <rFont val="Tahoma"/>
            <family val="2"/>
          </rPr>
          <t>Total Dwelling Permit:
$18,238.38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70469919-7F3F-4196-9696-1AF7E4E98657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This includes a $94 issuance fee</t>
        </r>
      </text>
    </comment>
    <comment ref="B13" authorId="1" shapeId="0" xr:uid="{8FE45D6F-F2D6-4894-90BA-BB9F75CD93AC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This is a combo of plumbing and mechanical</t>
        </r>
      </text>
    </comment>
    <comment ref="B17" authorId="1" shapeId="0" xr:uid="{F1273114-8FDA-4644-97AC-EC38776E2F27}">
      <text>
        <r>
          <rPr>
            <b/>
            <sz val="9"/>
            <color indexed="81"/>
            <rFont val="Tahoma"/>
            <family val="2"/>
          </rPr>
          <t xml:space="preserve">Separate permit from Department of Labor and Industries
</t>
        </r>
      </text>
    </comment>
    <comment ref="D19" authorId="0" shapeId="0" xr:uid="{AFAD35B6-BC9D-4F19-9E9E-A00883EB15FD}">
      <text>
        <r>
          <rPr>
            <b/>
            <sz val="9"/>
            <color indexed="81"/>
            <rFont val="Tahoma"/>
            <charset val="1"/>
          </rPr>
          <t>Rural County
No connections to storm water.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 shapeId="0" xr:uid="{01FF9CBD-8879-43EF-BB4D-398D6D0FD8E6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1" shapeId="0" xr:uid="{92D1ABE8-ABD3-4D88-8511-B4AA0B182761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from purveyor
</t>
        </r>
      </text>
    </comment>
    <comment ref="D20" authorId="0" shapeId="0" xr:uid="{4325FC47-4431-424A-868E-15E2ACE5105A}">
      <text>
        <r>
          <rPr>
            <b/>
            <sz val="9"/>
            <color indexed="81"/>
            <rFont val="Tahoma"/>
            <charset val="1"/>
          </rPr>
          <t>Onsite Septic system.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 xr:uid="{4A519724-18D6-4019-AECE-A3ACBEF8837E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 xr:uid="{DBD1DF92-984B-4218-8824-24E7E9CF3D46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from purveyor
</t>
        </r>
      </text>
    </comment>
    <comment ref="D23" authorId="0" shapeId="0" xr:uid="{7180992C-2E69-4140-9755-E8B53C6A3476}">
      <text>
        <r>
          <rPr>
            <b/>
            <sz val="9"/>
            <color indexed="81"/>
            <rFont val="Tahoma"/>
            <family val="2"/>
          </rPr>
          <t xml:space="preserve">
Applicant pays private water facility. 
</t>
        </r>
      </text>
    </comment>
    <comment ref="D26" authorId="0" shapeId="0" xr:uid="{E34FD190-FBAD-4132-A498-F98A324F0DEE}">
      <text>
        <r>
          <rPr>
            <b/>
            <sz val="9"/>
            <color indexed="81"/>
            <rFont val="Tahoma"/>
            <charset val="1"/>
          </rPr>
          <t xml:space="preserve">
Permit Release only. Land Use already approved. </t>
        </r>
      </text>
    </comment>
    <comment ref="E26" authorId="0" shapeId="0" xr:uid="{ADC69FC0-32AA-4C8E-B7BB-41867693E9D9}">
      <text>
        <r>
          <rPr>
            <b/>
            <sz val="9"/>
            <color indexed="81"/>
            <rFont val="Tahoma"/>
            <family val="2"/>
          </rPr>
          <t>Advanced planning $1,103.94
Code Compliance $370.00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0" shapeId="0" xr:uid="{890DD2D2-7004-4C5A-ADBB-11A38BB0C418}">
      <text>
        <r>
          <rPr>
            <b/>
            <sz val="9"/>
            <color indexed="81"/>
            <rFont val="Tahoma"/>
            <family val="2"/>
          </rPr>
          <t>$1.56/SQ FT APPLIES IF LIVING SPACE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9D236FB0-A26A-4817-BBF8-6D6EDD436193}">
      <text>
        <r>
          <rPr>
            <b/>
            <sz val="9"/>
            <color indexed="81"/>
            <rFont val="Tahoma"/>
            <family val="2"/>
          </rPr>
          <t xml:space="preserve">Total Structure (only) 
Permit Fee: $1,856.51
Separate permits for MEP.
</t>
        </r>
      </text>
    </comment>
    <comment ref="K29" authorId="0" shapeId="0" xr:uid="{2EBF10B7-0F1E-46FB-9C4A-AACD55BB4E18}">
      <text>
        <r>
          <rPr>
            <b/>
            <sz val="9"/>
            <color indexed="81"/>
            <rFont val="Tahoma"/>
            <family val="2"/>
          </rPr>
          <t xml:space="preserve">$1.56/sq ft would also apply if this is living space.
</t>
        </r>
      </text>
    </comment>
    <comment ref="B30" authorId="1" shapeId="0" xr:uid="{1517A0D7-C407-4AAE-8823-562597434AD1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This includes a $94 issuance fee </t>
        </r>
      </text>
    </comment>
    <comment ref="D30" authorId="0" shapeId="0" xr:uid="{992D39E5-4AAB-4663-9D4A-DF983A8D238D}">
      <text>
        <r>
          <rPr>
            <b/>
            <sz val="9"/>
            <color indexed="81"/>
            <rFont val="Tahoma"/>
            <family val="2"/>
          </rPr>
          <t xml:space="preserve">Erosion Control/Storm water runoff - On-Site program for water quality. $209.00
On-site septic review: $93.00
</t>
        </r>
      </text>
    </comment>
    <comment ref="D33" authorId="0" shapeId="0" xr:uid="{7708CA8B-2C32-487D-8C3B-59D6EE1B612A}">
      <text>
        <r>
          <rPr>
            <b/>
            <sz val="9"/>
            <color indexed="81"/>
            <rFont val="Tahoma"/>
            <family val="2"/>
          </rPr>
          <t xml:space="preserve">
Permit Release only. Land Use already approved.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 xr:uid="{8BAB0AEA-AC98-4BD3-A898-36DEC42CF871}">
      <text>
        <r>
          <rPr>
            <b/>
            <sz val="9"/>
            <color indexed="81"/>
            <rFont val="Tahoma"/>
            <family val="2"/>
          </rPr>
          <t>Code Compliance $90.00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 shapeId="0" xr:uid="{B99AA6C8-D321-4665-B7AA-BF85112521A8}">
      <text>
        <r>
          <rPr>
            <b/>
            <sz val="9"/>
            <color indexed="81"/>
            <rFont val="Tahoma"/>
            <family val="2"/>
          </rPr>
          <t xml:space="preserve">SCHOOL CET:
$1.56/SQ FT
</t>
        </r>
      </text>
    </comment>
    <comment ref="B42" authorId="1" shapeId="0" xr:uid="{D3179BA6-74C8-4B77-BBF5-B04D10DD1D0B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This includes a $94 issuance fee </t>
        </r>
      </text>
    </comment>
    <comment ref="B46" authorId="1" shapeId="0" xr:uid="{F6035B7D-D4AD-4211-B174-55E1465C9348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required for commercial 
This includes a $94 issuance fee </t>
        </r>
      </text>
    </comment>
    <comment ref="B48" authorId="1" shapeId="0" xr:uid="{89CF6B0C-2F3D-4C0C-9D44-309E192DE763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required for commercial 
This includes a $94 issuance fee </t>
        </r>
      </text>
    </comment>
    <comment ref="B50" authorId="1" shapeId="0" xr:uid="{2FF74217-21EF-4390-88A7-F26113AF2526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required from Department of Labor and Industries</t>
        </r>
      </text>
    </comment>
    <comment ref="D52" authorId="0" shapeId="0" xr:uid="{6A0752AC-1FF7-45B2-86B0-B8EF16BEE24B}">
      <text>
        <r>
          <rPr>
            <b/>
            <sz val="9"/>
            <color indexed="81"/>
            <rFont val="Tahoma"/>
            <family val="2"/>
          </rPr>
          <t xml:space="preserve">Rural County provides no storm water services. If in UGB would apply City SDC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 shapeId="0" xr:uid="{88C85705-563F-4B31-97CF-56B1D336606A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1" shapeId="0" xr:uid="{838DD649-3276-4CDC-9110-D341E1F2E5E5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required from purveyor
</t>
        </r>
      </text>
    </comment>
    <comment ref="D53" authorId="0" shapeId="0" xr:uid="{EB620664-13C0-4E20-B36F-46BF2D237B12}">
      <text>
        <r>
          <rPr>
            <b/>
            <sz val="9"/>
            <color indexed="81"/>
            <rFont val="Tahoma"/>
            <family val="2"/>
          </rPr>
          <t xml:space="preserve">Rural County on-site septic system maybe permitted through DEQ. If in UGB, would apply City SDC fees.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0" shapeId="0" xr:uid="{EA669727-FA83-4094-8155-9E4A2B4F338B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4" authorId="0" shapeId="0" xr:uid="{4BC2C8EB-6C56-46CB-BA2F-0D99B50EE05A}">
      <text>
        <r>
          <rPr>
            <b/>
            <sz val="9"/>
            <color indexed="81"/>
            <rFont val="Tahoma"/>
            <family val="2"/>
          </rPr>
          <t xml:space="preserve">
We do not calculate any SDC's.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1" shapeId="0" xr:uid="{58171B3A-9139-4BAC-BB24-72AC719976D7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These are separatly calculated from our Development Engineering Department</t>
        </r>
      </text>
    </comment>
    <comment ref="B56" authorId="1" shapeId="0" xr:uid="{0162B2FE-9BE7-47AA-ACC5-4E43BBB54A07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required from purveyor
</t>
        </r>
      </text>
    </comment>
    <comment ref="D56" authorId="0" shapeId="0" xr:uid="{B822D6D9-037F-475A-AB1A-37E9B18BCE6F}">
      <text>
        <r>
          <rPr>
            <b/>
            <sz val="9"/>
            <color indexed="81"/>
            <rFont val="Tahoma"/>
            <family val="2"/>
          </rPr>
          <t xml:space="preserve">Applicant pays private water utility.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6" authorId="0" shapeId="0" xr:uid="{C215C485-F142-4E2D-8410-AF4B6CA4A850}">
      <text>
        <r>
          <rPr>
            <b/>
            <sz val="9"/>
            <color indexed="81"/>
            <rFont val="Tahoma"/>
            <family val="2"/>
          </rPr>
          <t>Water Company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7" authorId="0" shapeId="0" xr:uid="{3655F29A-EADB-4FDA-B9D0-A181ED3E99CB}">
      <text>
        <r>
          <rPr>
            <b/>
            <sz val="9"/>
            <color indexed="81"/>
            <rFont val="Tahoma"/>
            <family val="2"/>
          </rPr>
          <t>$.78 / SQ FT FOR NON-RESIDENTIAL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 shapeId="0" xr:uid="{4789C7A3-F658-49AD-988B-DB32325C53C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PermitRelease only, land use already approved.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 xr:uid="{6659052D-3E25-4BF6-863A-DF1E225DAB9D}">
      <text>
        <r>
          <rPr>
            <b/>
            <sz val="9"/>
            <color indexed="81"/>
            <rFont val="Tahoma"/>
            <family val="2"/>
          </rPr>
          <t>Advanced planning $2,606.64
Code Compliance $525.00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0" shapeId="0" xr:uid="{DAC26ED1-9824-41A9-A441-553004784C9E}">
      <text>
        <r>
          <rPr>
            <sz val="9"/>
            <color indexed="81"/>
            <rFont val="Tahoma"/>
            <family val="2"/>
          </rPr>
          <t xml:space="preserve">Erosion control/Storm water runoff - On-site program for water quality $835.00.
Commercial Site Development - Plan Review Building Program $4,643.00.
Commercial Site Development - Plan Review Building Program $3,482.25.
Engineered Stormwater permit and plan review required - Fee varies on value and 65% plan review.
</t>
        </r>
      </text>
    </comment>
    <comment ref="G66" authorId="0" shapeId="0" xr:uid="{962910E0-9884-4005-B64C-C98EA625DF50}">
      <text>
        <r>
          <rPr>
            <b/>
            <sz val="9"/>
            <color indexed="81"/>
            <rFont val="Tahoma"/>
            <family val="2"/>
          </rPr>
          <t>Valuation $8,076,300
Building Permit:
$35,856.33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7" authorId="0" shapeId="0" xr:uid="{A0F6B28A-CF94-4530-B20A-0A18527061AE}">
      <text>
        <r>
          <rPr>
            <b/>
            <sz val="9"/>
            <color indexed="81"/>
            <rFont val="Tahoma"/>
            <family val="2"/>
          </rPr>
          <t>Valuation $8,076,300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Plan Check Structural: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$23,306.61</t>
        </r>
      </text>
    </comment>
    <comment ref="G68" authorId="0" shapeId="0" xr:uid="{EF659679-AC23-423A-82D9-F67F5D066560}">
      <text>
        <r>
          <rPr>
            <b/>
            <sz val="9"/>
            <color indexed="81"/>
            <rFont val="Tahoma"/>
            <family val="2"/>
          </rPr>
          <t>Valuation $8,076,300
Plan Check FLS
$14,342.53</t>
        </r>
      </text>
    </comment>
    <comment ref="G69" authorId="0" shapeId="0" xr:uid="{0FDCC200-0443-4569-8FF9-6ACC541F0FAB}">
      <text>
        <r>
          <rPr>
            <b/>
            <sz val="9"/>
            <color indexed="81"/>
            <rFont val="Tahoma"/>
            <family val="2"/>
          </rPr>
          <t>Valuation $8,076,300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State Surcharge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$4,302.76</t>
        </r>
      </text>
    </comment>
    <comment ref="B70" authorId="1" shapeId="0" xr:uid="{CBA71F1D-1DF8-4536-A694-8CC2A2CDED8E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requried
This includes a $94 issuance fee </t>
        </r>
      </text>
    </comment>
    <comment ref="B72" authorId="1" shapeId="0" xr:uid="{81AB99C0-36E0-4A47-A1C6-1B273C95B0DC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requried
This includes a $94 issuance fee </t>
        </r>
      </text>
    </comment>
    <comment ref="D72" authorId="0" shapeId="0" xr:uid="{2710F0D6-9D35-468B-A928-C8535E99DB60}">
      <text>
        <r>
          <rPr>
            <b/>
            <sz val="9"/>
            <color indexed="81"/>
            <rFont val="Tahoma"/>
            <family val="2"/>
          </rPr>
          <t>Mechanical Plan Review: $355.25
35% of permit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4" authorId="1" shapeId="0" xr:uid="{7670D560-9E1F-42A9-989E-0AB58423A5C6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requried from Department of Labor and Industries</t>
        </r>
      </text>
    </comment>
    <comment ref="D74" authorId="0" shapeId="0" xr:uid="{F9415892-1496-4E67-8D5A-E9DF23F0672C}">
      <text>
        <r>
          <rPr>
            <b/>
            <sz val="9"/>
            <color indexed="81"/>
            <rFont val="Tahoma"/>
            <family val="2"/>
          </rPr>
          <t xml:space="preserve">Electrical Plan Review:
$751.25
25% of permit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0" shapeId="0" xr:uid="{A2FFF7A4-94F2-4414-895E-C9449C5895CB}">
      <text>
        <r>
          <rPr>
            <b/>
            <sz val="9"/>
            <color indexed="81"/>
            <rFont val="Tahoma"/>
            <family val="2"/>
          </rPr>
          <t>Rural County provides no storm water services. If in UGB, then would apply City SDC fees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G76" authorId="0" shapeId="0" xr:uid="{2E50942A-A915-4839-8419-E3BF05BA9F02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7" authorId="1" shapeId="0" xr:uid="{C23654EB-1A40-42BA-9073-FA1AE601AF1E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requried from purveyor</t>
        </r>
      </text>
    </comment>
    <comment ref="D77" authorId="0" shapeId="0" xr:uid="{1FF5F837-6026-4AC8-A336-D37F274CAF89}">
      <text>
        <r>
          <rPr>
            <b/>
            <sz val="9"/>
            <color indexed="81"/>
            <rFont val="Tahoma"/>
            <family val="2"/>
          </rPr>
          <t xml:space="preserve">Rural County on-site septic system maybe permitted through DEQ or in UGB would apply City SDC fees. 
</t>
        </r>
      </text>
    </comment>
    <comment ref="G77" authorId="0" shapeId="0" xr:uid="{BDE03DE2-FE8D-4D94-9519-3776873B34C8}">
      <text>
        <r>
          <rPr>
            <b/>
            <sz val="9"/>
            <color indexed="81"/>
            <rFont val="Tahoma"/>
            <family val="2"/>
          </rPr>
          <t>Rogue Valley Sewer 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9" authorId="1" shapeId="0" xr:uid="{75D377C9-4332-4300-B540-DE13E84F2270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Fee determined by Development Engineering</t>
        </r>
      </text>
    </comment>
    <comment ref="B80" authorId="1" shapeId="0" xr:uid="{3D7459D2-B9ED-4A6E-93A8-07A7DBDC4052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Separate permit requried from purveyor</t>
        </r>
      </text>
    </comment>
    <comment ref="D80" authorId="0" shapeId="0" xr:uid="{C627A0AB-8F59-4C78-8169-4877E780EC3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Applicant pays private water utility. </t>
        </r>
      </text>
    </comment>
    <comment ref="G80" authorId="0" shapeId="0" xr:uid="{56AA3990-56BC-46A8-9413-A7E0B68DF0FF}">
      <text>
        <r>
          <rPr>
            <b/>
            <sz val="9"/>
            <color indexed="81"/>
            <rFont val="Tahoma"/>
            <family val="2"/>
          </rPr>
          <t>water company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1" authorId="0" shapeId="0" xr:uid="{DD8DAD24-5C79-475C-8FB8-F76399452234}">
      <text>
        <r>
          <rPr>
            <b/>
            <sz val="9"/>
            <color indexed="81"/>
            <rFont val="Tahoma"/>
            <family val="2"/>
          </rPr>
          <t>$.78 SQ FT FOR NON-RESIDENTIAL.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2" authorId="0" shapeId="0" xr:uid="{3C97F487-9F8E-49E3-9B0A-6EFD98655DA6}">
      <text>
        <r>
          <rPr>
            <b/>
            <sz val="9"/>
            <color indexed="81"/>
            <rFont val="Tahoma"/>
            <charset val="1"/>
          </rPr>
          <t>Advanced planning $2,606.64
Code Compliance $525.00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5" authorId="0" shapeId="0" xr:uid="{AE62B679-4C28-4DAA-B321-885CC79D8C40}">
      <text>
        <r>
          <rPr>
            <b/>
            <sz val="9"/>
            <color indexed="81"/>
            <rFont val="Tahoma"/>
            <family val="2"/>
          </rPr>
          <t>Separate Permits for MEP.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1" shapeId="0" xr:uid="{3C4AA641-3970-4890-941F-BEDAD18EF67D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This includes a $94 issuance fee </t>
        </r>
      </text>
    </comment>
    <comment ref="D90" authorId="0" shapeId="0" xr:uid="{710AB40F-F03D-4BE4-B25F-6A96A75E783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Permit Release only. Land Use already approved. 
</t>
        </r>
      </text>
    </comment>
    <comment ref="E91" authorId="0" shapeId="0" xr:uid="{832DB075-E733-486C-81C4-B0F427922CE7}">
      <text>
        <r>
          <rPr>
            <b/>
            <sz val="9"/>
            <color indexed="81"/>
            <rFont val="Tahoma"/>
            <charset val="1"/>
          </rPr>
          <t>Code Compliance $135.00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93" authorId="0" shapeId="0" xr:uid="{E7B8ED56-D52C-4716-8BA3-5FCE34ABB818}">
      <text>
        <r>
          <rPr>
            <b/>
            <sz val="9"/>
            <color indexed="81"/>
            <rFont val="Tahoma"/>
            <family val="2"/>
          </rPr>
          <t>Holly Carothers:</t>
        </r>
        <r>
          <rPr>
            <sz val="9"/>
            <color indexed="81"/>
            <rFont val="Tahoma"/>
            <family val="2"/>
          </rPr>
          <t xml:space="preserve">
Per Jefferson County:
Based on value plus deferred submittal fee.
</t>
        </r>
      </text>
    </comment>
    <comment ref="B95" authorId="1" shapeId="0" xr:uid="{06BC662F-50B8-4CC8-A7D7-CED333741C17}">
      <text>
        <r>
          <rPr>
            <b/>
            <sz val="9"/>
            <color indexed="81"/>
            <rFont val="Tahoma"/>
            <family val="2"/>
          </rPr>
          <t>Megan Fletcher:</t>
        </r>
        <r>
          <rPr>
            <sz val="9"/>
            <color indexed="81"/>
            <rFont val="Tahoma"/>
            <family val="2"/>
          </rPr>
          <t xml:space="preserve">
For each deferred item</t>
        </r>
      </text>
    </comment>
    <comment ref="D95" authorId="0" shapeId="0" xr:uid="{1E9023FF-84D1-40D8-8998-CBA8E464513C}">
      <text>
        <r>
          <rPr>
            <b/>
            <sz val="9"/>
            <color indexed="81"/>
            <rFont val="Tahoma"/>
            <family val="2"/>
          </rPr>
          <t xml:space="preserve">Permit: $6,840.00
Plan Review: $5,130.00
Possible FLS: $2,376.00
State Surchage: $820.80
</t>
        </r>
      </text>
    </comment>
    <comment ref="G96" authorId="0" shapeId="0" xr:uid="{9625ECC9-CBF2-4E37-9C68-CA92A1B7B312}">
      <text>
        <r>
          <rPr>
            <b/>
            <sz val="9"/>
            <color indexed="81"/>
            <rFont val="Tahoma"/>
            <family val="2"/>
          </rPr>
          <t>Admin Fee for Structure Permits: $96.56
Admin Fee for MEP permits: $79.80
Structural Inspections or Plan Review by the hour: $96.56
MEP Inspections by the hour: $79.80</t>
        </r>
      </text>
    </comment>
  </commentList>
</comments>
</file>

<file path=xl/sharedStrings.xml><?xml version="1.0" encoding="utf-8"?>
<sst xmlns="http://schemas.openxmlformats.org/spreadsheetml/2006/main" count="679" uniqueCount="150">
  <si>
    <t>New Single-family Home</t>
  </si>
  <si>
    <t>Plumbing: 3-bath (3 water closets, 3 lavatories, 2 tub/showers, kit sink, dishwasher, clothes washer, 2 hose bibs, 100 ft water, sewer and storm, water heater)</t>
  </si>
  <si>
    <t xml:space="preserve">Electrical: 200 amp service, 20 circuits </t>
  </si>
  <si>
    <t>Mechanical: 80,000 btu  furnace, dryer, kitchen hood, 3 bath fans, gas piping</t>
  </si>
  <si>
    <t xml:space="preserve">  </t>
  </si>
  <si>
    <t>Building Permit</t>
  </si>
  <si>
    <t>Plan Check</t>
  </si>
  <si>
    <t>Plumbing Permit</t>
  </si>
  <si>
    <t>Mechanical Permit</t>
  </si>
  <si>
    <t>Electrical Permit</t>
  </si>
  <si>
    <t>Storm SDC Fee</t>
  </si>
  <si>
    <t>Sanitary Sewer SDC</t>
  </si>
  <si>
    <t>Park SDC</t>
  </si>
  <si>
    <t>Traffic Impact Fee</t>
  </si>
  <si>
    <t>Single-family Addition</t>
  </si>
  <si>
    <t>$50,000 Valuation</t>
  </si>
  <si>
    <t xml:space="preserve">Plan Check </t>
  </si>
  <si>
    <t>State Surcharge</t>
  </si>
  <si>
    <t xml:space="preserve">10 units </t>
  </si>
  <si>
    <t>Plumbing: (10- water closets, 10 lavatories, 10 tub/showers, 10- kit sink, 10- dishwasher, 10 garbage disposals,  10- clothes washer, 2 hose bibs, 200 ft water, sewer and storm, 10, water heater)</t>
  </si>
  <si>
    <t xml:space="preserve">Electrical: 10- 200 amp services, 100 circuits </t>
  </si>
  <si>
    <t>Plan Check Structural</t>
  </si>
  <si>
    <t>Plan Check FLS</t>
  </si>
  <si>
    <t>Mechanical Permit (based on value only)</t>
  </si>
  <si>
    <t>Plumbing: (6- water closets, 4 lavatories, 2 drinking fountains, 6 rain drain connectors , 200 ft water, sewer and storm, water heater)</t>
  </si>
  <si>
    <t xml:space="preserve">Electrical: 1- 600 amp and 2- 400 amp services, 1 400 amp temp service, 50 circuits, 3 signal/limited energy </t>
  </si>
  <si>
    <t>Commercial Tenant Improvement</t>
  </si>
  <si>
    <t>$75,000 Valuation</t>
  </si>
  <si>
    <t xml:space="preserve">State Surcharge </t>
  </si>
  <si>
    <t>Water Meter SDC Fee (5/8- inch or Minimum size)</t>
  </si>
  <si>
    <t>School CET</t>
  </si>
  <si>
    <t>Water Meter SDC (1 ½ - inch)</t>
  </si>
  <si>
    <t>Water Meter SDC (1 ½ -inch)</t>
  </si>
  <si>
    <t>Mechanical: 4- 3 ton RTU’s,  2 exhaust fans, gas piping  $75,000 valuation</t>
  </si>
  <si>
    <t>Defferred Submittal</t>
  </si>
  <si>
    <t xml:space="preserve">$800,000 Deferred Submittal Valuation </t>
  </si>
  <si>
    <t>$20,000,000 Project Valuation</t>
  </si>
  <si>
    <t>Mechanical: 10 -dryers, 10- kitchen hoods, 10 bath fans      $25,000 valuation</t>
  </si>
  <si>
    <t xml:space="preserve">Valuation $868,880.00 </t>
  </si>
  <si>
    <t>8,000 square feet building/ impervious area, R2, VB construction type</t>
  </si>
  <si>
    <t>30,000 square feet building/ impervious area II A Construction</t>
  </si>
  <si>
    <t>Valuation $ 269,070.00</t>
  </si>
  <si>
    <r>
      <t> </t>
    </r>
    <r>
      <rPr>
        <b/>
        <u/>
        <sz val="11"/>
        <color theme="1"/>
        <rFont val="Arial"/>
        <family val="2"/>
      </rPr>
      <t>New General Office Building</t>
    </r>
    <r>
      <rPr>
        <b/>
        <sz val="11"/>
        <color theme="1"/>
        <rFont val="Arial"/>
        <family val="2"/>
      </rPr>
      <t xml:space="preserve"> </t>
    </r>
  </si>
  <si>
    <r>
      <t> </t>
    </r>
    <r>
      <rPr>
        <b/>
        <u/>
        <sz val="11"/>
        <color theme="1"/>
        <rFont val="Arial"/>
        <family val="2"/>
      </rPr>
      <t>New Multi-family Building</t>
    </r>
    <r>
      <rPr>
        <b/>
        <sz val="11"/>
        <color theme="1"/>
        <rFont val="Arial"/>
        <family val="2"/>
      </rPr>
      <t xml:space="preserve"> </t>
    </r>
  </si>
  <si>
    <r>
      <rPr>
        <b/>
        <u/>
        <sz val="11"/>
        <color theme="1"/>
        <rFont val="Arial"/>
        <family val="2"/>
      </rPr>
      <t>Commercial Deferred Submittal</t>
    </r>
    <r>
      <rPr>
        <b/>
        <sz val="11"/>
        <color theme="1"/>
        <rFont val="Arial"/>
        <family val="2"/>
      </rPr>
      <t xml:space="preserve"> </t>
    </r>
  </si>
  <si>
    <t>Community Development Fee Separate from SDC Fees</t>
  </si>
  <si>
    <t xml:space="preserve">Valuation $3,639,600 </t>
  </si>
  <si>
    <t xml:space="preserve">House - 2,000 sq. ft. w/ 500 sq. ft. garage </t>
  </si>
  <si>
    <t>Astoria</t>
  </si>
  <si>
    <t>Central Point</t>
  </si>
  <si>
    <t>Dallas</t>
  </si>
  <si>
    <t>LaGrande</t>
  </si>
  <si>
    <t>Medford</t>
  </si>
  <si>
    <t>Prineville</t>
  </si>
  <si>
    <t>Warrenton</t>
  </si>
  <si>
    <t>N/A - County</t>
  </si>
  <si>
    <t>N/A</t>
  </si>
  <si>
    <t>n/a</t>
  </si>
  <si>
    <t>City of Prineville collects SDCs</t>
  </si>
  <si>
    <t>Oregon City</t>
  </si>
  <si>
    <t>Pendleton</t>
  </si>
  <si>
    <t>Clark County</t>
  </si>
  <si>
    <t>Clatsop County</t>
  </si>
  <si>
    <t>Crook County</t>
  </si>
  <si>
    <t>Jackson County</t>
  </si>
  <si>
    <t>Lincoln County</t>
  </si>
  <si>
    <t>Wilsonville</t>
  </si>
  <si>
    <t>Clackamas County</t>
  </si>
  <si>
    <t>Polk County</t>
  </si>
  <si>
    <t>Tualatin</t>
  </si>
  <si>
    <t>Cottage Grove</t>
  </si>
  <si>
    <t>Douglas County</t>
  </si>
  <si>
    <t>Lebanon</t>
  </si>
  <si>
    <t>Linn County</t>
  </si>
  <si>
    <t>Jefferson County</t>
  </si>
  <si>
    <t>151.13/occupant</t>
  </si>
  <si>
    <t>225.09/trip</t>
  </si>
  <si>
    <t>Based on full value</t>
  </si>
  <si>
    <t>Bend</t>
  </si>
  <si>
    <t>Washington County</t>
  </si>
  <si>
    <t>Eagle Point</t>
  </si>
  <si>
    <t>Paid to RVSS directly</t>
  </si>
  <si>
    <t>Medford Water Com $2,053.51</t>
  </si>
  <si>
    <t>Eagle Point 2990.5</t>
  </si>
  <si>
    <t xml:space="preserve">PAID TO RVSS </t>
  </si>
  <si>
    <t xml:space="preserve">$14,952.48 EP, $8,830.09 MWC </t>
  </si>
  <si>
    <t>PAID TO RVSS</t>
  </si>
  <si>
    <t>14,952.48 EP, 8,830.09 MWC</t>
  </si>
  <si>
    <t>Sherwood</t>
  </si>
  <si>
    <t>McMinnville</t>
  </si>
  <si>
    <t>Yamhill County</t>
  </si>
  <si>
    <t>Hillsboro</t>
  </si>
  <si>
    <t>Water connection</t>
  </si>
  <si>
    <t>See comment</t>
  </si>
  <si>
    <t>Woodburn</t>
  </si>
  <si>
    <t>Marion Co.</t>
  </si>
  <si>
    <t>SDC Fee Link</t>
  </si>
  <si>
    <t>Ontario</t>
  </si>
  <si>
    <t>See Comment</t>
  </si>
  <si>
    <t>Beaverton</t>
  </si>
  <si>
    <t>Salem</t>
  </si>
  <si>
    <t>NA</t>
  </si>
  <si>
    <t xml:space="preserve">Springfield </t>
  </si>
  <si>
    <t>Independence</t>
  </si>
  <si>
    <t>$6035.50 per 1,000 sq ft</t>
  </si>
  <si>
    <t>$0.78 per sq ft</t>
  </si>
  <si>
    <t>N/A -County</t>
  </si>
  <si>
    <t>N/A - Not Established</t>
  </si>
  <si>
    <r>
      <t xml:space="preserve">      </t>
    </r>
    <r>
      <rPr>
        <b/>
        <sz val="11"/>
        <color rgb="FFFF0000"/>
        <rFont val="Calibri"/>
        <family val="2"/>
        <scheme val="minor"/>
      </rPr>
      <t>Ashland</t>
    </r>
  </si>
  <si>
    <t xml:space="preserve">  Boardman</t>
  </si>
  <si>
    <t xml:space="preserve">   North Bend</t>
  </si>
  <si>
    <t xml:space="preserve">N/A  </t>
  </si>
  <si>
    <t>Water Company</t>
  </si>
  <si>
    <t>Separate Permit</t>
  </si>
  <si>
    <t>OTHER FEES</t>
  </si>
  <si>
    <t>Wasco County</t>
  </si>
  <si>
    <t>CET FEE</t>
  </si>
  <si>
    <t>RVSS</t>
  </si>
  <si>
    <t>Corvallis</t>
  </si>
  <si>
    <t>Medtro CET $441.58</t>
  </si>
  <si>
    <t>Metro CET $1438.08</t>
  </si>
  <si>
    <t>Metro CET $8,789.40</t>
  </si>
  <si>
    <t>Coos Bay</t>
  </si>
  <si>
    <t>Coos Co Bldg Codes</t>
  </si>
  <si>
    <t>CBNB Water Board</t>
  </si>
  <si>
    <t>Coos Co Bldg codes</t>
  </si>
  <si>
    <t>CBNB Water board</t>
  </si>
  <si>
    <t>Separate thru Water Commission</t>
  </si>
  <si>
    <t>Separate fee thru Water Co.</t>
  </si>
  <si>
    <t>N/a</t>
  </si>
  <si>
    <t>Issued by WA Co.</t>
  </si>
  <si>
    <t>$41.945.00</t>
  </si>
  <si>
    <t>Grants Pass</t>
  </si>
  <si>
    <t xml:space="preserve">N/A </t>
  </si>
  <si>
    <t>Silverton</t>
  </si>
  <si>
    <t>$862.64/$215.66</t>
  </si>
  <si>
    <t>Addtl 3% Tech Fee</t>
  </si>
  <si>
    <t>varies</t>
  </si>
  <si>
    <t>VARIES</t>
  </si>
  <si>
    <t>Columbia County</t>
  </si>
  <si>
    <t>Happy Valley</t>
  </si>
  <si>
    <t>Newport</t>
  </si>
  <si>
    <t>$3,634.35 Affordable Housing CET</t>
  </si>
  <si>
    <t>$500 Affordable Housing CET</t>
  </si>
  <si>
    <t>$11,862.41 Affordable Housing CET</t>
  </si>
  <si>
    <t>$80,760 Affordable Housing CET</t>
  </si>
  <si>
    <t>Malheur Co.</t>
  </si>
  <si>
    <t>Public Works Fee</t>
  </si>
  <si>
    <t>Malhuer Co Bldg</t>
  </si>
  <si>
    <t xml:space="preserve">Malhuer Co Bldg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</si>
</sst>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0" fontId="9" fillId="3" borderId="56" applyNumberFormat="0" applyFont="0" applyAlignment="0" applyProtection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</cellStyleXfs>
  <cellXfs count="21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6" fontId="1" fillId="0" borderId="3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6" xfId="0" applyBorder="1"/>
    <xf numFmtId="0" fontId="1" fillId="0" borderId="2" xfId="0" applyFont="1" applyBorder="1"/>
    <xf numFmtId="0" fontId="1" fillId="0" borderId="35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0" fillId="0" borderId="34" xfId="0" applyBorder="1"/>
    <xf numFmtId="6" fontId="1" fillId="0" borderId="35" xfId="0" applyNumberFormat="1" applyFont="1" applyBorder="1" applyAlignment="1">
      <alignment vertical="center"/>
    </xf>
    <xf numFmtId="0" fontId="1" fillId="0" borderId="33" xfId="0" applyFont="1" applyBorder="1"/>
    <xf numFmtId="0" fontId="1" fillId="0" borderId="43" xfId="0" applyFont="1" applyBorder="1"/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6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8" fontId="0" fillId="0" borderId="1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8" fontId="0" fillId="0" borderId="36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8" fontId="0" fillId="0" borderId="41" xfId="0" applyNumberForma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8" fontId="0" fillId="0" borderId="9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23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44" xfId="0" applyFont="1" applyBorder="1"/>
    <xf numFmtId="164" fontId="0" fillId="0" borderId="46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44" fontId="0" fillId="0" borderId="7" xfId="1" applyFont="1" applyBorder="1" applyAlignment="1">
      <alignment horizontal="center"/>
    </xf>
    <xf numFmtId="8" fontId="0" fillId="0" borderId="7" xfId="1" applyNumberFormat="1" applyFont="1" applyBorder="1" applyAlignment="1">
      <alignment horizontal="center"/>
    </xf>
    <xf numFmtId="6" fontId="0" fillId="0" borderId="7" xfId="1" applyNumberFormat="1" applyFont="1" applyBorder="1" applyAlignment="1">
      <alignment horizontal="center"/>
    </xf>
    <xf numFmtId="8" fontId="0" fillId="0" borderId="8" xfId="1" applyNumberFormat="1" applyFont="1" applyBorder="1" applyAlignment="1">
      <alignment horizontal="center"/>
    </xf>
    <xf numFmtId="6" fontId="0" fillId="0" borderId="8" xfId="1" applyNumberFormat="1" applyFont="1" applyBorder="1" applyAlignment="1">
      <alignment horizontal="center"/>
    </xf>
    <xf numFmtId="8" fontId="0" fillId="0" borderId="9" xfId="1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8" fontId="0" fillId="0" borderId="9" xfId="0" applyNumberFormat="1" applyBorder="1"/>
    <xf numFmtId="0" fontId="0" fillId="2" borderId="50" xfId="0" applyFill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4" fontId="0" fillId="0" borderId="5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24" xfId="0" applyFont="1" applyBorder="1" applyAlignment="1">
      <alignment horizontal="center"/>
    </xf>
    <xf numFmtId="8" fontId="0" fillId="0" borderId="3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54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12" fillId="0" borderId="51" xfId="0" applyNumberFormat="1" applyFont="1" applyBorder="1" applyAlignment="1">
      <alignment horizontal="center"/>
    </xf>
    <xf numFmtId="44" fontId="12" fillId="0" borderId="0" xfId="1" applyFont="1" applyAlignment="1">
      <alignment horizontal="center"/>
    </xf>
    <xf numFmtId="8" fontId="9" fillId="0" borderId="3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6" fontId="12" fillId="0" borderId="27" xfId="0" applyNumberFormat="1" applyFont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1" fillId="0" borderId="29" xfId="0" applyFont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44" fontId="0" fillId="0" borderId="54" xfId="1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1" xfId="0" applyBorder="1" applyAlignment="1">
      <alignment horizontal="center"/>
    </xf>
    <xf numFmtId="8" fontId="0" fillId="0" borderId="19" xfId="0" applyNumberFormat="1" applyBorder="1" applyAlignment="1">
      <alignment horizontal="center"/>
    </xf>
    <xf numFmtId="8" fontId="0" fillId="0" borderId="34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9" fontId="0" fillId="0" borderId="7" xfId="4" applyFont="1" applyBorder="1" applyAlignment="1">
      <alignment horizontal="center"/>
    </xf>
    <xf numFmtId="9" fontId="0" fillId="0" borderId="10" xfId="4" applyFont="1" applyBorder="1" applyAlignment="1">
      <alignment horizontal="center"/>
    </xf>
    <xf numFmtId="9" fontId="0" fillId="0" borderId="32" xfId="4" applyFont="1" applyBorder="1" applyAlignment="1">
      <alignment horizontal="center"/>
    </xf>
    <xf numFmtId="0" fontId="0" fillId="0" borderId="52" xfId="0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2" xfId="0" applyBorder="1"/>
    <xf numFmtId="164" fontId="0" fillId="0" borderId="47" xfId="0" applyNumberFormat="1" applyBorder="1" applyAlignment="1">
      <alignment horizontal="center"/>
    </xf>
    <xf numFmtId="44" fontId="0" fillId="0" borderId="49" xfId="1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8" fontId="9" fillId="0" borderId="7" xfId="0" applyNumberFormat="1" applyFont="1" applyBorder="1" applyAlignment="1">
      <alignment horizontal="center"/>
    </xf>
    <xf numFmtId="8" fontId="9" fillId="0" borderId="9" xfId="0" applyNumberFormat="1" applyFont="1" applyBorder="1" applyAlignment="1">
      <alignment horizontal="center"/>
    </xf>
    <xf numFmtId="8" fontId="0" fillId="0" borderId="37" xfId="0" applyNumberFormat="1" applyBorder="1" applyAlignment="1">
      <alignment horizontal="center"/>
    </xf>
    <xf numFmtId="8" fontId="0" fillId="0" borderId="48" xfId="0" applyNumberFormat="1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44" fontId="0" fillId="0" borderId="47" xfId="1" applyFont="1" applyBorder="1" applyAlignment="1">
      <alignment horizontal="center"/>
    </xf>
    <xf numFmtId="44" fontId="11" fillId="0" borderId="7" xfId="1" applyFont="1" applyBorder="1" applyAlignment="1">
      <alignment horizontal="center"/>
    </xf>
    <xf numFmtId="164" fontId="0" fillId="0" borderId="54" xfId="0" applyNumberFormat="1" applyBorder="1" applyAlignment="1">
      <alignment horizontal="center"/>
    </xf>
    <xf numFmtId="44" fontId="0" fillId="0" borderId="9" xfId="1" applyFont="1" applyBorder="1" applyAlignment="1">
      <alignment horizontal="center"/>
    </xf>
    <xf numFmtId="8" fontId="0" fillId="0" borderId="7" xfId="0" applyNumberFormat="1" applyBorder="1"/>
    <xf numFmtId="8" fontId="9" fillId="0" borderId="9" xfId="3" applyNumberForma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164" fontId="0" fillId="0" borderId="1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8" fontId="0" fillId="0" borderId="30" xfId="0" applyNumberFormat="1" applyBorder="1" applyAlignment="1">
      <alignment horizontal="center"/>
    </xf>
    <xf numFmtId="164" fontId="0" fillId="0" borderId="9" xfId="0" applyNumberFormat="1" applyBorder="1"/>
    <xf numFmtId="8" fontId="11" fillId="0" borderId="7" xfId="1" applyNumberFormat="1" applyFont="1" applyFill="1" applyBorder="1" applyAlignment="1">
      <alignment horizontal="center"/>
    </xf>
    <xf numFmtId="8" fontId="11" fillId="0" borderId="7" xfId="2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wrapText="1"/>
    </xf>
    <xf numFmtId="164" fontId="0" fillId="0" borderId="8" xfId="1" applyNumberFormat="1" applyFont="1" applyBorder="1" applyAlignment="1">
      <alignment horizontal="center" wrapText="1"/>
    </xf>
    <xf numFmtId="164" fontId="0" fillId="0" borderId="48" xfId="1" applyNumberFormat="1" applyFont="1" applyBorder="1" applyAlignment="1">
      <alignment horizontal="center" wrapText="1"/>
    </xf>
    <xf numFmtId="164" fontId="0" fillId="0" borderId="48" xfId="1" applyNumberFormat="1" applyFont="1" applyFill="1" applyBorder="1" applyAlignment="1">
      <alignment horizontal="center" wrapText="1"/>
    </xf>
    <xf numFmtId="164" fontId="9" fillId="0" borderId="48" xfId="1" applyNumberFormat="1" applyFont="1" applyFill="1" applyBorder="1" applyAlignment="1">
      <alignment horizontal="center" wrapText="1"/>
    </xf>
    <xf numFmtId="0" fontId="12" fillId="0" borderId="5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0" xfId="0" applyFont="1" applyAlignment="1">
      <alignment horizontal="center"/>
    </xf>
    <xf numFmtId="8" fontId="12" fillId="0" borderId="0" xfId="0" applyNumberFormat="1" applyFont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12" fillId="0" borderId="28" xfId="0" applyFont="1" applyBorder="1" applyAlignment="1">
      <alignment horizontal="center"/>
    </xf>
    <xf numFmtId="8" fontId="12" fillId="0" borderId="27" xfId="0" applyNumberFormat="1" applyFont="1" applyBorder="1" applyAlignment="1">
      <alignment horizontal="center"/>
    </xf>
    <xf numFmtId="8" fontId="0" fillId="0" borderId="33" xfId="0" applyNumberFormat="1" applyBorder="1"/>
    <xf numFmtId="164" fontId="0" fillId="0" borderId="17" xfId="1" applyNumberFormat="1" applyFont="1" applyBorder="1" applyAlignment="1">
      <alignment horizontal="center" wrapText="1"/>
    </xf>
    <xf numFmtId="164" fontId="0" fillId="0" borderId="37" xfId="0" applyNumberFormat="1" applyBorder="1" applyAlignment="1">
      <alignment horizontal="center"/>
    </xf>
    <xf numFmtId="8" fontId="0" fillId="0" borderId="37" xfId="0" applyNumberFormat="1" applyBorder="1"/>
    <xf numFmtId="0" fontId="12" fillId="0" borderId="23" xfId="0" applyFont="1" applyBorder="1" applyAlignment="1">
      <alignment horizontal="center"/>
    </xf>
    <xf numFmtId="164" fontId="0" fillId="0" borderId="14" xfId="1" applyNumberFormat="1" applyFont="1" applyBorder="1" applyAlignment="1">
      <alignment horizontal="center" wrapText="1"/>
    </xf>
    <xf numFmtId="164" fontId="0" fillId="0" borderId="14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8" fontId="1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44" fontId="0" fillId="0" borderId="63" xfId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8" fontId="0" fillId="0" borderId="47" xfId="1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 vertical="center" wrapText="1"/>
    </xf>
    <xf numFmtId="8" fontId="0" fillId="0" borderId="0" xfId="0" applyNumberFormat="1"/>
    <xf numFmtId="0" fontId="15" fillId="0" borderId="5" xfId="0" applyFont="1" applyBorder="1" applyAlignment="1">
      <alignment horizontal="center"/>
    </xf>
    <xf numFmtId="8" fontId="5" fillId="0" borderId="62" xfId="0" applyNumberFormat="1" applyFon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8" fontId="12" fillId="0" borderId="29" xfId="0" applyNumberFormat="1" applyFont="1" applyBorder="1" applyAlignment="1">
      <alignment horizontal="center"/>
    </xf>
    <xf numFmtId="0" fontId="1" fillId="0" borderId="33" xfId="0" applyFont="1" applyBorder="1" applyAlignment="1">
      <alignment vertic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2" xfId="0" applyFont="1" applyBorder="1" applyAlignment="1">
      <alignment vertical="center" wrapText="1"/>
    </xf>
  </cellXfs>
  <cellStyles count="5">
    <cellStyle name="40% - Accent2" xfId="3" builtinId="35"/>
    <cellStyle name="Currency" xfId="1" builtinId="4"/>
    <cellStyle name="Normal" xfId="0" builtinId="0"/>
    <cellStyle name="Note" xfId="2" builtinId="1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thhm\AppData\Local\Microsoft\Windows\INetCache\Content.Outlook\NZI1H7YA\NB%20Copy%20of%202024%20ANNUAL%20OBOA%20FEE%20SURVEY%20-%20Blank%20Form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1">
          <cell r="C71">
            <v>988.72</v>
          </cell>
        </row>
        <row r="72">
          <cell r="C72">
            <v>118.65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5"/>
  <sheetViews>
    <sheetView tabSelected="1" zoomScaleNormal="100" workbookViewId="0">
      <pane ySplit="1" topLeftCell="A2" activePane="bottomLeft" state="frozen"/>
      <selection pane="bottomLeft" activeCell="D97" sqref="D97"/>
    </sheetView>
  </sheetViews>
  <sheetFormatPr defaultRowHeight="14.4" x14ac:dyDescent="0.3"/>
  <cols>
    <col min="1" max="1" width="51" customWidth="1"/>
    <col min="2" max="2" width="13.33203125" style="24" customWidth="1"/>
    <col min="3" max="3" width="12.44140625" style="24" customWidth="1"/>
    <col min="4" max="4" width="13.44140625" style="24" customWidth="1"/>
    <col min="5" max="6" width="11.6640625" style="24" customWidth="1"/>
    <col min="7" max="7" width="14.109375" style="24" customWidth="1"/>
    <col min="8" max="8" width="18" style="24" customWidth="1"/>
    <col min="9" max="10" width="14.109375" style="24" customWidth="1"/>
    <col min="11" max="11" width="20.44140625" style="24" customWidth="1"/>
    <col min="12" max="14" width="19.109375" style="24" customWidth="1"/>
    <col min="15" max="16" width="19.33203125" style="24" customWidth="1"/>
    <col min="17" max="18" width="12" style="24" customWidth="1"/>
    <col min="19" max="19" width="15.5546875" style="24" customWidth="1"/>
    <col min="20" max="20" width="30.88671875" style="24" customWidth="1"/>
    <col min="21" max="21" width="31.44140625" style="24" customWidth="1"/>
    <col min="22" max="22" width="14.33203125" style="24" customWidth="1"/>
    <col min="23" max="23" width="16.5546875" style="24" customWidth="1"/>
    <col min="24" max="24" width="14.5546875" style="24" customWidth="1"/>
    <col min="25" max="25" width="13.109375" style="24" customWidth="1"/>
    <col min="26" max="26" width="27.6640625" style="24" customWidth="1"/>
    <col min="27" max="27" width="15" style="24" customWidth="1"/>
    <col min="28" max="30" width="18.88671875" style="24" customWidth="1"/>
    <col min="31" max="31" width="16.5546875" style="24" customWidth="1"/>
    <col min="32" max="32" width="15.44140625" style="24" customWidth="1"/>
    <col min="33" max="33" width="17" style="24" customWidth="1"/>
    <col min="34" max="34" width="12.33203125" style="24" customWidth="1"/>
    <col min="49" max="49" width="9.109375" customWidth="1"/>
    <col min="50" max="50" width="0.109375" customWidth="1"/>
  </cols>
  <sheetData>
    <row r="1" spans="1:35" ht="39" customHeight="1" x14ac:dyDescent="0.3">
      <c r="B1" s="132" t="s">
        <v>108</v>
      </c>
      <c r="C1" s="169" t="s">
        <v>48</v>
      </c>
      <c r="D1" s="169" t="s">
        <v>99</v>
      </c>
      <c r="E1" s="161" t="s">
        <v>78</v>
      </c>
      <c r="F1" s="161" t="s">
        <v>109</v>
      </c>
      <c r="G1" s="161" t="s">
        <v>49</v>
      </c>
      <c r="H1" s="161" t="s">
        <v>122</v>
      </c>
      <c r="I1" s="161" t="s">
        <v>70</v>
      </c>
      <c r="J1" s="161" t="s">
        <v>118</v>
      </c>
      <c r="K1" s="161" t="s">
        <v>50</v>
      </c>
      <c r="L1" s="37" t="s">
        <v>80</v>
      </c>
      <c r="M1" s="161" t="s">
        <v>132</v>
      </c>
      <c r="N1" s="161" t="s">
        <v>140</v>
      </c>
      <c r="O1" s="161" t="s">
        <v>91</v>
      </c>
      <c r="P1" s="161" t="s">
        <v>103</v>
      </c>
      <c r="Q1" s="37" t="s">
        <v>51</v>
      </c>
      <c r="R1" s="37" t="s">
        <v>72</v>
      </c>
      <c r="S1" s="37" t="s">
        <v>89</v>
      </c>
      <c r="T1" s="161" t="s">
        <v>52</v>
      </c>
      <c r="U1" s="161" t="s">
        <v>141</v>
      </c>
      <c r="V1" s="161" t="s">
        <v>110</v>
      </c>
      <c r="W1" s="161" t="s">
        <v>97</v>
      </c>
      <c r="X1" s="37" t="s">
        <v>59</v>
      </c>
      <c r="Y1" s="37" t="s">
        <v>60</v>
      </c>
      <c r="Z1" s="37" t="s">
        <v>53</v>
      </c>
      <c r="AA1" s="37" t="s">
        <v>100</v>
      </c>
      <c r="AB1" s="161" t="s">
        <v>88</v>
      </c>
      <c r="AC1" s="161" t="s">
        <v>134</v>
      </c>
      <c r="AD1" s="161" t="s">
        <v>102</v>
      </c>
      <c r="AE1" s="161" t="s">
        <v>69</v>
      </c>
      <c r="AF1" s="37" t="s">
        <v>54</v>
      </c>
      <c r="AG1" s="161" t="s">
        <v>66</v>
      </c>
      <c r="AH1" s="37" t="s">
        <v>94</v>
      </c>
    </row>
    <row r="2" spans="1:35" ht="20.100000000000001" customHeight="1" thickBot="1" x14ac:dyDescent="0.35">
      <c r="A2" s="34" t="s">
        <v>0</v>
      </c>
      <c r="B2" s="133"/>
      <c r="C2" s="38"/>
      <c r="D2" s="3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38"/>
      <c r="AI2" s="152"/>
    </row>
    <row r="3" spans="1:35" ht="15" customHeight="1" x14ac:dyDescent="0.3">
      <c r="A3" s="11" t="s">
        <v>41</v>
      </c>
      <c r="B3" s="135"/>
      <c r="C3" s="39"/>
      <c r="D3" s="39"/>
      <c r="E3" s="25"/>
      <c r="F3" s="25"/>
      <c r="G3" s="190">
        <v>374628</v>
      </c>
      <c r="H3" s="190"/>
      <c r="I3" s="25"/>
      <c r="J3" s="190">
        <v>363435</v>
      </c>
      <c r="K3" s="212">
        <v>363435</v>
      </c>
      <c r="L3" s="25"/>
      <c r="M3" s="25"/>
      <c r="N3" s="25"/>
      <c r="O3" s="126">
        <v>367980</v>
      </c>
      <c r="P3" s="126"/>
      <c r="Q3" s="25"/>
      <c r="R3" s="25"/>
      <c r="S3" s="25"/>
      <c r="T3" s="25"/>
      <c r="U3" s="25"/>
      <c r="V3" s="25"/>
      <c r="W3" s="25"/>
      <c r="X3" s="25"/>
      <c r="Y3" s="25"/>
      <c r="Z3" s="25"/>
      <c r="AB3" s="123"/>
      <c r="AC3" s="123"/>
      <c r="AD3" s="123"/>
      <c r="AE3" s="25"/>
      <c r="AF3" s="25"/>
      <c r="AG3" s="25"/>
      <c r="AH3" s="142">
        <v>2387.17</v>
      </c>
    </row>
    <row r="4" spans="1:35" ht="15" customHeight="1" x14ac:dyDescent="0.3">
      <c r="A4" s="12" t="s">
        <v>47</v>
      </c>
      <c r="B4" s="25"/>
      <c r="C4" s="39"/>
      <c r="D4" s="39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142">
        <v>2820.76</v>
      </c>
    </row>
    <row r="5" spans="1:35" ht="54.9" customHeight="1" x14ac:dyDescent="0.3">
      <c r="A5" s="3" t="s">
        <v>1</v>
      </c>
      <c r="B5" s="32"/>
      <c r="C5" s="39"/>
      <c r="D5" s="3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39" t="s">
        <v>95</v>
      </c>
    </row>
    <row r="6" spans="1:35" ht="15" customHeight="1" x14ac:dyDescent="0.3">
      <c r="A6" s="1" t="s">
        <v>2</v>
      </c>
      <c r="B6" s="25"/>
      <c r="C6" s="39"/>
      <c r="D6" s="39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39" t="s">
        <v>95</v>
      </c>
    </row>
    <row r="7" spans="1:35" ht="42.9" customHeight="1" x14ac:dyDescent="0.3">
      <c r="A7" s="3" t="s">
        <v>3</v>
      </c>
      <c r="B7" s="25"/>
      <c r="C7" s="39"/>
      <c r="D7" s="39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39"/>
    </row>
    <row r="8" spans="1:35" x14ac:dyDescent="0.3">
      <c r="A8" s="3" t="s">
        <v>4</v>
      </c>
      <c r="B8" s="136"/>
      <c r="C8" s="128"/>
      <c r="D8" s="128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25"/>
      <c r="AH8" s="39"/>
    </row>
    <row r="9" spans="1:35" x14ac:dyDescent="0.3">
      <c r="A9" s="18" t="s">
        <v>5</v>
      </c>
      <c r="B9" s="64">
        <v>1420.28</v>
      </c>
      <c r="C9" s="200">
        <v>1514.49</v>
      </c>
      <c r="D9" s="201">
        <v>2198.8000000000002</v>
      </c>
      <c r="E9" s="113">
        <v>1721.84</v>
      </c>
      <c r="F9" s="112">
        <v>1115.4000000000001</v>
      </c>
      <c r="G9" s="64">
        <v>2200.9</v>
      </c>
      <c r="H9" s="112">
        <v>2669.71</v>
      </c>
      <c r="I9" s="194">
        <v>1746.55</v>
      </c>
      <c r="J9" s="113">
        <v>1878.83</v>
      </c>
      <c r="K9" s="64">
        <v>1995.83</v>
      </c>
      <c r="L9" s="112">
        <v>1290.94</v>
      </c>
      <c r="M9" s="64">
        <v>1362.29</v>
      </c>
      <c r="N9" s="172">
        <v>1754.31</v>
      </c>
      <c r="O9" s="78">
        <v>1485.07</v>
      </c>
      <c r="P9" s="112">
        <v>1544.4</v>
      </c>
      <c r="Q9" s="64">
        <v>1885</v>
      </c>
      <c r="R9" s="113">
        <v>1609.5</v>
      </c>
      <c r="S9" s="124">
        <v>1446.22</v>
      </c>
      <c r="T9" s="64">
        <v>1242.5999999999999</v>
      </c>
      <c r="U9" s="112">
        <v>1420.9</v>
      </c>
      <c r="V9" s="64">
        <v>2093.9</v>
      </c>
      <c r="W9" s="64">
        <v>858</v>
      </c>
      <c r="X9" s="64">
        <v>1826.49</v>
      </c>
      <c r="Y9" s="64">
        <v>1111.75</v>
      </c>
      <c r="Z9" s="64">
        <v>1530.99</v>
      </c>
      <c r="AA9" s="64"/>
      <c r="AB9" s="196">
        <v>1477.9700000000003</v>
      </c>
      <c r="AC9" s="112">
        <v>1979.4</v>
      </c>
      <c r="AD9" s="78">
        <v>2031</v>
      </c>
      <c r="AE9" s="78">
        <v>1378.5</v>
      </c>
      <c r="AF9" s="64">
        <v>1965.03</v>
      </c>
      <c r="AG9" s="64">
        <v>1703.29</v>
      </c>
      <c r="AH9" s="78">
        <v>1431.86</v>
      </c>
    </row>
    <row r="10" spans="1:35" ht="14.4" customHeight="1" x14ac:dyDescent="0.3">
      <c r="A10" s="18" t="s">
        <v>6</v>
      </c>
      <c r="B10" s="64">
        <v>1485.61</v>
      </c>
      <c r="C10" s="200">
        <v>984.42</v>
      </c>
      <c r="D10" s="201">
        <v>1539.16</v>
      </c>
      <c r="E10" s="113">
        <v>1119.2</v>
      </c>
      <c r="F10" s="112">
        <v>725.01</v>
      </c>
      <c r="G10" s="64">
        <v>1430.58</v>
      </c>
      <c r="H10" s="112">
        <v>1735.31</v>
      </c>
      <c r="I10" s="194">
        <v>1135.26</v>
      </c>
      <c r="J10" s="113">
        <v>1878.83</v>
      </c>
      <c r="K10" s="64">
        <v>1297.29</v>
      </c>
      <c r="L10" s="112">
        <v>839.11</v>
      </c>
      <c r="M10" s="64">
        <v>885.49</v>
      </c>
      <c r="N10" s="172">
        <v>1140.3</v>
      </c>
      <c r="O10" s="78">
        <v>965.3</v>
      </c>
      <c r="P10" s="112">
        <v>1003.86</v>
      </c>
      <c r="Q10" s="64">
        <v>1225.25</v>
      </c>
      <c r="R10" s="113">
        <v>1046.18</v>
      </c>
      <c r="S10" s="124">
        <v>940.04</v>
      </c>
      <c r="T10" s="64">
        <v>807.69</v>
      </c>
      <c r="U10" s="112">
        <v>923.59</v>
      </c>
      <c r="V10" s="64">
        <v>1361.04</v>
      </c>
      <c r="W10" s="64">
        <v>557.70000000000005</v>
      </c>
      <c r="X10" s="64">
        <v>1187.22</v>
      </c>
      <c r="Y10" s="64">
        <v>722.64</v>
      </c>
      <c r="Z10" s="64">
        <v>1148.24</v>
      </c>
      <c r="AA10" s="64"/>
      <c r="AB10" s="196">
        <v>1256.27</v>
      </c>
      <c r="AC10" s="112">
        <v>1268.6099999999999</v>
      </c>
      <c r="AD10" s="78">
        <v>1320</v>
      </c>
      <c r="AE10" s="78">
        <v>964.95</v>
      </c>
      <c r="AF10" s="64">
        <v>1277.27</v>
      </c>
      <c r="AG10" s="64">
        <v>1703.29</v>
      </c>
      <c r="AH10" s="78">
        <v>1217.08</v>
      </c>
    </row>
    <row r="11" spans="1:35" x14ac:dyDescent="0.3">
      <c r="A11" s="18" t="s">
        <v>28</v>
      </c>
      <c r="B11" s="64">
        <v>170.43</v>
      </c>
      <c r="C11" s="200">
        <v>181.74</v>
      </c>
      <c r="D11" s="201">
        <v>263.86</v>
      </c>
      <c r="E11" s="113">
        <v>206.62</v>
      </c>
      <c r="F11" s="112">
        <v>133.85</v>
      </c>
      <c r="G11" s="64">
        <v>264.11</v>
      </c>
      <c r="H11" s="112">
        <v>320.37</v>
      </c>
      <c r="I11" s="194">
        <v>209.59</v>
      </c>
      <c r="J11" s="113">
        <v>225.46</v>
      </c>
      <c r="K11" s="64">
        <v>239.5</v>
      </c>
      <c r="L11" s="112">
        <v>154.91</v>
      </c>
      <c r="M11" s="64">
        <v>163.47</v>
      </c>
      <c r="N11" s="172">
        <v>210.52</v>
      </c>
      <c r="O11" s="78" t="s">
        <v>93</v>
      </c>
      <c r="P11" s="112">
        <v>185.33</v>
      </c>
      <c r="Q11" s="64">
        <v>226.2</v>
      </c>
      <c r="R11" s="113">
        <v>193.14</v>
      </c>
      <c r="S11" s="124">
        <v>173.55</v>
      </c>
      <c r="T11" s="64">
        <v>149.11000000000001</v>
      </c>
      <c r="U11" s="112">
        <v>170.51</v>
      </c>
      <c r="V11" s="64">
        <v>251.27</v>
      </c>
      <c r="W11" s="64">
        <v>102.96</v>
      </c>
      <c r="X11" s="64">
        <v>219.18</v>
      </c>
      <c r="Y11" s="64">
        <v>133.41</v>
      </c>
      <c r="Z11" s="64">
        <v>183.72</v>
      </c>
      <c r="AA11" s="64"/>
      <c r="AB11" s="196">
        <v>177.36</v>
      </c>
      <c r="AC11" s="112">
        <v>237.53</v>
      </c>
      <c r="AD11" s="78">
        <v>244</v>
      </c>
      <c r="AE11" s="78">
        <v>165.42</v>
      </c>
      <c r="AF11" s="64">
        <v>235.8</v>
      </c>
      <c r="AG11" s="64">
        <v>204.4</v>
      </c>
      <c r="AH11" s="78">
        <v>171.82</v>
      </c>
    </row>
    <row r="12" spans="1:35" ht="14.4" customHeight="1" x14ac:dyDescent="0.3">
      <c r="A12" s="18" t="s">
        <v>7</v>
      </c>
      <c r="B12" s="64">
        <v>575</v>
      </c>
      <c r="C12" s="200">
        <v>351</v>
      </c>
      <c r="D12" s="200">
        <v>656.78</v>
      </c>
      <c r="E12" s="113">
        <v>747.24</v>
      </c>
      <c r="F12" s="112">
        <v>345</v>
      </c>
      <c r="G12" s="64">
        <v>425</v>
      </c>
      <c r="H12" s="112" t="s">
        <v>123</v>
      </c>
      <c r="I12" s="194">
        <v>639</v>
      </c>
      <c r="J12" s="113">
        <v>555</v>
      </c>
      <c r="K12" s="64">
        <v>458.46</v>
      </c>
      <c r="L12" s="112">
        <v>595.54999999999995</v>
      </c>
      <c r="M12" s="64">
        <v>341.72</v>
      </c>
      <c r="N12" s="172">
        <v>960</v>
      </c>
      <c r="O12" s="78">
        <v>472</v>
      </c>
      <c r="P12" s="112">
        <v>400</v>
      </c>
      <c r="Q12" s="64">
        <v>354</v>
      </c>
      <c r="R12" s="113">
        <v>450</v>
      </c>
      <c r="S12" s="124">
        <v>164</v>
      </c>
      <c r="T12" s="64">
        <v>442.4</v>
      </c>
      <c r="U12" s="112">
        <v>192.6</v>
      </c>
      <c r="V12" s="64"/>
      <c r="W12" s="64" t="s">
        <v>56</v>
      </c>
      <c r="X12" s="64">
        <v>1091</v>
      </c>
      <c r="Y12" s="64">
        <v>344</v>
      </c>
      <c r="Z12" s="64">
        <v>451.92</v>
      </c>
      <c r="AA12" s="64"/>
      <c r="AB12" s="196">
        <v>457.65</v>
      </c>
      <c r="AC12" s="112">
        <v>425</v>
      </c>
      <c r="AD12" s="78">
        <v>623</v>
      </c>
      <c r="AE12" s="78">
        <v>530</v>
      </c>
      <c r="AF12" s="74">
        <v>851</v>
      </c>
      <c r="AG12" s="64">
        <v>530</v>
      </c>
      <c r="AH12" s="63" t="s">
        <v>56</v>
      </c>
    </row>
    <row r="13" spans="1:35" x14ac:dyDescent="0.3">
      <c r="A13" s="18" t="s">
        <v>28</v>
      </c>
      <c r="B13" s="64">
        <v>69</v>
      </c>
      <c r="C13" s="200">
        <v>42.12</v>
      </c>
      <c r="D13" s="64">
        <f>D12*0.12</f>
        <v>78.813599999999994</v>
      </c>
      <c r="E13" s="113">
        <f>E12*0.12</f>
        <v>89.668800000000005</v>
      </c>
      <c r="F13" s="158">
        <v>41.4</v>
      </c>
      <c r="G13" s="64">
        <f>G12*0.12</f>
        <v>51</v>
      </c>
      <c r="H13" s="112" t="s">
        <v>101</v>
      </c>
      <c r="I13" s="194">
        <v>76.680000000000007</v>
      </c>
      <c r="J13" s="113">
        <v>66.599999999999994</v>
      </c>
      <c r="K13" s="64">
        <v>55.02</v>
      </c>
      <c r="L13" s="112">
        <v>71.459999999999994</v>
      </c>
      <c r="M13" s="64">
        <v>41.01</v>
      </c>
      <c r="N13" s="172">
        <v>115.2</v>
      </c>
      <c r="O13" s="78" t="s">
        <v>93</v>
      </c>
      <c r="P13" s="112">
        <v>48</v>
      </c>
      <c r="Q13" s="64">
        <v>42.48</v>
      </c>
      <c r="R13" s="113">
        <v>54</v>
      </c>
      <c r="S13" s="124">
        <v>19.68</v>
      </c>
      <c r="T13" s="64">
        <v>53.09</v>
      </c>
      <c r="U13" s="112">
        <v>23.11</v>
      </c>
      <c r="V13" s="64"/>
      <c r="W13" s="64" t="s">
        <v>56</v>
      </c>
      <c r="X13" s="64">
        <v>130.91999999999999</v>
      </c>
      <c r="Y13" s="64">
        <v>41.28</v>
      </c>
      <c r="Z13" s="64">
        <v>54.23</v>
      </c>
      <c r="AA13" s="64"/>
      <c r="AB13" s="196">
        <f>SUM(AB12)*0.12</f>
        <v>54.917999999999992</v>
      </c>
      <c r="AC13" s="112">
        <v>51</v>
      </c>
      <c r="AD13" s="78">
        <v>75</v>
      </c>
      <c r="AE13" s="78">
        <v>63.6</v>
      </c>
      <c r="AF13" s="74">
        <v>102.12</v>
      </c>
      <c r="AG13" s="64">
        <v>63.6</v>
      </c>
      <c r="AH13" s="63" t="s">
        <v>56</v>
      </c>
    </row>
    <row r="14" spans="1:35" ht="14.4" customHeight="1" x14ac:dyDescent="0.3">
      <c r="A14" s="18" t="s">
        <v>8</v>
      </c>
      <c r="B14" s="64">
        <v>140</v>
      </c>
      <c r="C14" s="200">
        <v>117</v>
      </c>
      <c r="D14" s="64">
        <v>212.89</v>
      </c>
      <c r="E14" s="113">
        <v>155.05000000000001</v>
      </c>
      <c r="F14" s="112">
        <v>91.75</v>
      </c>
      <c r="G14" s="64">
        <v>120</v>
      </c>
      <c r="H14" s="112">
        <v>155.93</v>
      </c>
      <c r="I14" s="194">
        <v>169.45</v>
      </c>
      <c r="J14" s="113">
        <v>150</v>
      </c>
      <c r="K14" s="64">
        <v>97</v>
      </c>
      <c r="L14" s="112">
        <v>135</v>
      </c>
      <c r="M14" s="64">
        <v>100.5</v>
      </c>
      <c r="N14" s="172">
        <v>155</v>
      </c>
      <c r="O14" s="78">
        <v>129.80000000000001</v>
      </c>
      <c r="P14" s="112">
        <v>170</v>
      </c>
      <c r="Q14" s="64">
        <v>89</v>
      </c>
      <c r="R14" s="113">
        <v>195</v>
      </c>
      <c r="S14" s="124">
        <v>399</v>
      </c>
      <c r="T14" s="64">
        <v>404</v>
      </c>
      <c r="U14" s="112">
        <v>85</v>
      </c>
      <c r="V14" s="64">
        <v>67.23</v>
      </c>
      <c r="W14" s="64" t="s">
        <v>56</v>
      </c>
      <c r="X14" s="64">
        <v>221</v>
      </c>
      <c r="Y14" s="64">
        <v>73.5</v>
      </c>
      <c r="Z14" s="64">
        <v>122.11</v>
      </c>
      <c r="AA14" s="64"/>
      <c r="AB14" s="196">
        <v>97.19</v>
      </c>
      <c r="AC14" s="112">
        <v>128</v>
      </c>
      <c r="AD14" s="78">
        <v>179</v>
      </c>
      <c r="AE14" s="78">
        <v>175</v>
      </c>
      <c r="AF14" s="64">
        <v>245</v>
      </c>
      <c r="AG14" s="64">
        <v>102</v>
      </c>
      <c r="AH14" s="78">
        <v>224</v>
      </c>
    </row>
    <row r="15" spans="1:35" x14ac:dyDescent="0.3">
      <c r="A15" s="18" t="s">
        <v>28</v>
      </c>
      <c r="B15" s="64">
        <v>16.8</v>
      </c>
      <c r="C15" s="200">
        <v>14.04</v>
      </c>
      <c r="D15" s="64">
        <f>D14*0.12</f>
        <v>25.546799999999998</v>
      </c>
      <c r="E15" s="113">
        <f>E14*0.12</f>
        <v>18.606000000000002</v>
      </c>
      <c r="F15" s="112">
        <v>11.01</v>
      </c>
      <c r="G15" s="64">
        <f>G14*0.12</f>
        <v>14.399999999999999</v>
      </c>
      <c r="H15" s="112">
        <v>17.82</v>
      </c>
      <c r="I15" s="194">
        <v>20.329999999999998</v>
      </c>
      <c r="J15" s="113">
        <v>18</v>
      </c>
      <c r="K15" s="64">
        <v>11.64</v>
      </c>
      <c r="L15" s="112">
        <v>16.2</v>
      </c>
      <c r="M15" s="64">
        <v>12.06</v>
      </c>
      <c r="N15" s="172">
        <v>18.600000000000001</v>
      </c>
      <c r="O15" s="78" t="s">
        <v>93</v>
      </c>
      <c r="P15" s="112">
        <v>20.399999999999999</v>
      </c>
      <c r="Q15" s="64">
        <v>10.68</v>
      </c>
      <c r="R15" s="113">
        <v>23.4</v>
      </c>
      <c r="S15" s="124">
        <v>47.88</v>
      </c>
      <c r="T15" s="64">
        <v>48.48</v>
      </c>
      <c r="U15" s="112">
        <v>10.199999999999999</v>
      </c>
      <c r="V15" s="64">
        <v>8.07</v>
      </c>
      <c r="W15" s="64" t="s">
        <v>56</v>
      </c>
      <c r="X15" s="64">
        <v>26.52</v>
      </c>
      <c r="Y15" s="64">
        <v>8.82</v>
      </c>
      <c r="Z15" s="64">
        <v>14.65</v>
      </c>
      <c r="AA15" s="64"/>
      <c r="AB15" s="196">
        <f>SUM(AB14)*0.12</f>
        <v>11.662799999999999</v>
      </c>
      <c r="AC15" s="112">
        <v>15.36</v>
      </c>
      <c r="AD15" s="78">
        <v>21</v>
      </c>
      <c r="AE15" s="78">
        <v>21</v>
      </c>
      <c r="AF15" s="64">
        <v>29.4</v>
      </c>
      <c r="AG15" s="64">
        <v>12.24</v>
      </c>
      <c r="AH15" s="78">
        <v>24</v>
      </c>
    </row>
    <row r="16" spans="1:35" ht="14.4" customHeight="1" x14ac:dyDescent="0.3">
      <c r="A16" s="18" t="s">
        <v>9</v>
      </c>
      <c r="B16" s="64">
        <v>185</v>
      </c>
      <c r="C16" s="89" t="s">
        <v>106</v>
      </c>
      <c r="D16" s="64">
        <v>447.73</v>
      </c>
      <c r="E16" s="113">
        <v>551.27</v>
      </c>
      <c r="F16" s="112" t="s">
        <v>56</v>
      </c>
      <c r="G16" s="64">
        <v>210</v>
      </c>
      <c r="H16" s="112" t="s">
        <v>123</v>
      </c>
      <c r="I16" s="194">
        <v>220</v>
      </c>
      <c r="J16" s="113">
        <v>210</v>
      </c>
      <c r="K16" s="64" t="s">
        <v>56</v>
      </c>
      <c r="L16" s="112">
        <v>251.4</v>
      </c>
      <c r="M16" s="64">
        <v>182</v>
      </c>
      <c r="N16" s="172">
        <v>380</v>
      </c>
      <c r="O16" s="78">
        <v>228.92</v>
      </c>
      <c r="P16" s="112" t="s">
        <v>68</v>
      </c>
      <c r="Q16" s="64">
        <v>224.5</v>
      </c>
      <c r="R16" s="64" t="s">
        <v>73</v>
      </c>
      <c r="S16" s="110" t="s">
        <v>90</v>
      </c>
      <c r="T16" s="64">
        <v>185.9</v>
      </c>
      <c r="U16" s="112">
        <v>276</v>
      </c>
      <c r="V16" s="64"/>
      <c r="W16" s="64" t="s">
        <v>146</v>
      </c>
      <c r="X16" s="64">
        <v>497</v>
      </c>
      <c r="Y16" s="64">
        <v>322</v>
      </c>
      <c r="Z16" s="64">
        <v>261.70999999999998</v>
      </c>
      <c r="AA16" s="64"/>
      <c r="AB16" s="197"/>
      <c r="AC16" s="112">
        <v>366</v>
      </c>
      <c r="AD16" s="78">
        <v>315</v>
      </c>
      <c r="AE16" s="78" t="s">
        <v>130</v>
      </c>
      <c r="AF16" s="64" t="s">
        <v>56</v>
      </c>
      <c r="AG16" s="64" t="s">
        <v>67</v>
      </c>
      <c r="AH16" s="63" t="s">
        <v>56</v>
      </c>
    </row>
    <row r="17" spans="1:34" x14ac:dyDescent="0.3">
      <c r="A17" s="18" t="s">
        <v>28</v>
      </c>
      <c r="B17" s="64">
        <v>22.2</v>
      </c>
      <c r="C17" s="89" t="s">
        <v>55</v>
      </c>
      <c r="D17" s="64">
        <f>D16*0.12</f>
        <v>53.727600000000002</v>
      </c>
      <c r="E17" s="113">
        <v>66.150000000000006</v>
      </c>
      <c r="F17" s="112" t="s">
        <v>56</v>
      </c>
      <c r="G17" s="64">
        <f>G16*0.12</f>
        <v>25.2</v>
      </c>
      <c r="H17" s="112" t="s">
        <v>56</v>
      </c>
      <c r="I17" s="194">
        <v>26.4</v>
      </c>
      <c r="J17" s="113">
        <v>25.2</v>
      </c>
      <c r="K17" s="64" t="s">
        <v>56</v>
      </c>
      <c r="L17" s="112">
        <v>30.16</v>
      </c>
      <c r="M17" s="64">
        <v>21.84</v>
      </c>
      <c r="N17" s="172">
        <v>45.6</v>
      </c>
      <c r="O17" s="78" t="s">
        <v>93</v>
      </c>
      <c r="P17" s="112" t="s">
        <v>68</v>
      </c>
      <c r="Q17" s="64">
        <v>26.94</v>
      </c>
      <c r="R17" s="64" t="s">
        <v>73</v>
      </c>
      <c r="S17" s="110" t="s">
        <v>56</v>
      </c>
      <c r="T17" s="64">
        <v>22.31</v>
      </c>
      <c r="U17" s="112">
        <v>33.119999999999997</v>
      </c>
      <c r="V17" s="64"/>
      <c r="W17" s="64" t="s">
        <v>146</v>
      </c>
      <c r="X17" s="64">
        <v>59.64</v>
      </c>
      <c r="Y17" s="64">
        <v>38.64</v>
      </c>
      <c r="Z17" s="64">
        <v>31.41</v>
      </c>
      <c r="AA17" s="64"/>
      <c r="AB17" s="197" t="s">
        <v>111</v>
      </c>
      <c r="AC17" s="112">
        <v>43.92</v>
      </c>
      <c r="AD17" s="78">
        <v>38</v>
      </c>
      <c r="AE17" s="78" t="s">
        <v>56</v>
      </c>
      <c r="AF17" s="64" t="s">
        <v>56</v>
      </c>
      <c r="AG17" s="64" t="s">
        <v>67</v>
      </c>
      <c r="AH17" s="63" t="s">
        <v>56</v>
      </c>
    </row>
    <row r="18" spans="1:34" ht="14.4" customHeight="1" x14ac:dyDescent="0.3">
      <c r="A18" s="18" t="s">
        <v>10</v>
      </c>
      <c r="B18" s="64">
        <v>473.5</v>
      </c>
      <c r="C18" s="200">
        <v>2450</v>
      </c>
      <c r="D18" s="201">
        <f>1437*2500/2640</f>
        <v>1360.7954545454545</v>
      </c>
      <c r="E18" s="113"/>
      <c r="F18" s="112" t="s">
        <v>56</v>
      </c>
      <c r="G18" s="64">
        <v>514</v>
      </c>
      <c r="H18" s="112" t="s">
        <v>56</v>
      </c>
      <c r="I18" s="194">
        <v>904.48</v>
      </c>
      <c r="J18" s="113">
        <v>312.5</v>
      </c>
      <c r="K18" s="64">
        <v>957</v>
      </c>
      <c r="L18" s="112">
        <v>1858</v>
      </c>
      <c r="M18" s="64">
        <v>782.5</v>
      </c>
      <c r="N18" s="172">
        <v>511</v>
      </c>
      <c r="O18" s="78">
        <v>660</v>
      </c>
      <c r="P18" s="112">
        <v>1142</v>
      </c>
      <c r="Q18" s="64" t="s">
        <v>57</v>
      </c>
      <c r="R18" s="113">
        <v>242.5</v>
      </c>
      <c r="S18" s="110" t="s">
        <v>56</v>
      </c>
      <c r="T18" s="64">
        <v>1880.16</v>
      </c>
      <c r="U18" s="112">
        <v>1984</v>
      </c>
      <c r="V18" s="64"/>
      <c r="W18" s="64" t="s">
        <v>147</v>
      </c>
      <c r="X18" s="64">
        <v>1070</v>
      </c>
      <c r="Y18" s="64" t="s">
        <v>56</v>
      </c>
      <c r="Z18" s="64" t="s">
        <v>56</v>
      </c>
      <c r="AA18" s="64"/>
      <c r="AB18" s="196">
        <v>1578.63</v>
      </c>
      <c r="AC18" s="112">
        <v>875</v>
      </c>
      <c r="AD18" s="78">
        <v>2020</v>
      </c>
      <c r="AE18" s="78" t="s">
        <v>129</v>
      </c>
      <c r="AF18" s="64">
        <v>189</v>
      </c>
      <c r="AG18" s="64">
        <v>2327</v>
      </c>
      <c r="AH18" s="63"/>
    </row>
    <row r="19" spans="1:34" ht="14.4" customHeight="1" x14ac:dyDescent="0.3">
      <c r="A19" s="18" t="s">
        <v>11</v>
      </c>
      <c r="B19" s="64">
        <v>4663.2</v>
      </c>
      <c r="C19" s="200">
        <v>131.25</v>
      </c>
      <c r="D19" s="201">
        <v>6869</v>
      </c>
      <c r="E19" s="113">
        <v>5792</v>
      </c>
      <c r="F19" s="112">
        <v>1783</v>
      </c>
      <c r="G19" s="64" t="s">
        <v>117</v>
      </c>
      <c r="H19" s="112" t="s">
        <v>56</v>
      </c>
      <c r="I19" s="194">
        <v>1432.21</v>
      </c>
      <c r="J19" s="113">
        <v>8601.5</v>
      </c>
      <c r="K19" s="64">
        <v>4136</v>
      </c>
      <c r="L19" s="112" t="s">
        <v>81</v>
      </c>
      <c r="M19" s="64">
        <v>4374</v>
      </c>
      <c r="N19" s="172">
        <v>8860</v>
      </c>
      <c r="O19" s="78">
        <v>6824</v>
      </c>
      <c r="P19" s="112">
        <v>10258</v>
      </c>
      <c r="Q19" s="64" t="s">
        <v>57</v>
      </c>
      <c r="R19" s="113">
        <v>4826</v>
      </c>
      <c r="S19" s="124">
        <v>3788</v>
      </c>
      <c r="T19" s="64">
        <v>1605.32</v>
      </c>
      <c r="U19" s="112">
        <v>2385</v>
      </c>
      <c r="V19" s="64">
        <v>910.86</v>
      </c>
      <c r="W19" s="64" t="s">
        <v>147</v>
      </c>
      <c r="X19" s="64">
        <v>11281</v>
      </c>
      <c r="Y19" s="64" t="s">
        <v>56</v>
      </c>
      <c r="Z19" s="64" t="s">
        <v>56</v>
      </c>
      <c r="AA19" s="64"/>
      <c r="AB19" s="196">
        <v>970.1</v>
      </c>
      <c r="AC19" s="112">
        <v>5978</v>
      </c>
      <c r="AD19" s="78">
        <v>7679</v>
      </c>
      <c r="AE19" s="78">
        <v>6824</v>
      </c>
      <c r="AF19" s="64">
        <v>1586</v>
      </c>
      <c r="AG19" s="64">
        <v>6929</v>
      </c>
      <c r="AH19" s="63"/>
    </row>
    <row r="20" spans="1:34" ht="14.4" customHeight="1" x14ac:dyDescent="0.3">
      <c r="A20" s="18" t="s">
        <v>12</v>
      </c>
      <c r="B20" s="64">
        <v>1041.2</v>
      </c>
      <c r="C20" s="200">
        <v>150.1</v>
      </c>
      <c r="D20" s="64">
        <v>12904</v>
      </c>
      <c r="E20" s="113">
        <v>10635</v>
      </c>
      <c r="F20" s="112" t="s">
        <v>56</v>
      </c>
      <c r="G20" s="64">
        <v>2445</v>
      </c>
      <c r="H20" s="112" t="s">
        <v>56</v>
      </c>
      <c r="I20" s="194">
        <v>2476.3000000000002</v>
      </c>
      <c r="J20" s="113">
        <v>9751.67</v>
      </c>
      <c r="K20" s="64">
        <v>2343</v>
      </c>
      <c r="L20" s="112">
        <v>3748</v>
      </c>
      <c r="M20" s="64">
        <v>1064.83</v>
      </c>
      <c r="N20" s="172">
        <v>10089</v>
      </c>
      <c r="O20" s="78">
        <v>7421</v>
      </c>
      <c r="P20" s="112">
        <v>5330</v>
      </c>
      <c r="Q20" s="64" t="s">
        <v>57</v>
      </c>
      <c r="R20" s="113">
        <v>4025</v>
      </c>
      <c r="S20" s="124">
        <v>2795</v>
      </c>
      <c r="T20" s="64">
        <v>4170</v>
      </c>
      <c r="U20" s="112">
        <v>1160</v>
      </c>
      <c r="V20" s="64"/>
      <c r="W20" s="64" t="s">
        <v>56</v>
      </c>
      <c r="X20" s="64">
        <v>6905</v>
      </c>
      <c r="Y20" s="64">
        <v>226</v>
      </c>
      <c r="Z20" s="64" t="s">
        <v>56</v>
      </c>
      <c r="AA20" s="64"/>
      <c r="AB20" s="197">
        <v>16204.26</v>
      </c>
      <c r="AC20" s="112">
        <v>7519</v>
      </c>
      <c r="AD20" s="78">
        <v>6303</v>
      </c>
      <c r="AE20" s="78">
        <v>9344</v>
      </c>
      <c r="AF20" s="64">
        <v>721</v>
      </c>
      <c r="AG20" s="64">
        <v>14000</v>
      </c>
      <c r="AH20" s="63"/>
    </row>
    <row r="21" spans="1:34" ht="14.4" customHeight="1" x14ac:dyDescent="0.3">
      <c r="A21" s="18" t="s">
        <v>13</v>
      </c>
      <c r="B21" s="64">
        <v>5271.47</v>
      </c>
      <c r="C21" s="200">
        <v>1838.44</v>
      </c>
      <c r="D21" s="64">
        <v>10599</v>
      </c>
      <c r="E21" s="113">
        <v>9473</v>
      </c>
      <c r="F21" s="112" t="s">
        <v>56</v>
      </c>
      <c r="G21" s="64">
        <v>2326</v>
      </c>
      <c r="H21" s="112" t="s">
        <v>56</v>
      </c>
      <c r="I21" s="194">
        <v>2165.66</v>
      </c>
      <c r="J21" s="113">
        <v>3699.95</v>
      </c>
      <c r="K21" s="64">
        <v>3231</v>
      </c>
      <c r="L21" s="112">
        <v>3242</v>
      </c>
      <c r="M21" s="64">
        <v>1361.81</v>
      </c>
      <c r="N21" s="172">
        <v>12304</v>
      </c>
      <c r="O21" s="78" t="s">
        <v>56</v>
      </c>
      <c r="P21" s="112">
        <v>12071</v>
      </c>
      <c r="Q21" s="64" t="s">
        <v>57</v>
      </c>
      <c r="R21" s="113">
        <v>6698</v>
      </c>
      <c r="S21" s="124">
        <v>2991.04</v>
      </c>
      <c r="T21" s="64">
        <v>4155.42</v>
      </c>
      <c r="U21" s="112">
        <v>2776</v>
      </c>
      <c r="V21" s="64"/>
      <c r="W21" s="64">
        <v>1288</v>
      </c>
      <c r="X21" s="64">
        <v>12569</v>
      </c>
      <c r="Y21" s="64">
        <v>1836.8</v>
      </c>
      <c r="Z21" s="64" t="s">
        <v>56</v>
      </c>
      <c r="AA21" s="64"/>
      <c r="AB21" s="197">
        <v>2119.81</v>
      </c>
      <c r="AC21" s="112">
        <v>4536</v>
      </c>
      <c r="AD21" s="78">
        <v>4187</v>
      </c>
      <c r="AE21" s="78">
        <v>10599</v>
      </c>
      <c r="AF21" s="64">
        <v>964</v>
      </c>
      <c r="AG21" s="64">
        <v>16830.52</v>
      </c>
      <c r="AH21" s="63"/>
    </row>
    <row r="22" spans="1:34" x14ac:dyDescent="0.3">
      <c r="A22" s="213" t="s">
        <v>29</v>
      </c>
      <c r="B22" s="64">
        <v>5677.8</v>
      </c>
      <c r="C22" s="200">
        <v>1145.79</v>
      </c>
      <c r="D22" s="64">
        <f>10370+499</f>
        <v>10869</v>
      </c>
      <c r="E22" s="113">
        <v>6495</v>
      </c>
      <c r="F22" s="112">
        <v>416</v>
      </c>
      <c r="G22" s="64">
        <v>250</v>
      </c>
      <c r="H22" s="112" t="s">
        <v>124</v>
      </c>
      <c r="I22" s="194">
        <v>8949.69</v>
      </c>
      <c r="J22" s="113">
        <v>2993.48</v>
      </c>
      <c r="K22" s="64">
        <v>4046</v>
      </c>
      <c r="L22" s="112" t="s">
        <v>82</v>
      </c>
      <c r="M22" s="64">
        <v>4762</v>
      </c>
      <c r="N22" s="172">
        <v>12576</v>
      </c>
      <c r="O22" s="78">
        <v>13095</v>
      </c>
      <c r="P22" s="112">
        <v>22567</v>
      </c>
      <c r="Q22" s="64" t="s">
        <v>57</v>
      </c>
      <c r="R22" s="113">
        <v>2887</v>
      </c>
      <c r="S22" s="110" t="s">
        <v>56</v>
      </c>
      <c r="T22" s="64" t="s">
        <v>112</v>
      </c>
      <c r="U22" s="112">
        <v>1341</v>
      </c>
      <c r="V22" s="64"/>
      <c r="W22" s="64" t="s">
        <v>147</v>
      </c>
      <c r="X22" s="64">
        <v>12643</v>
      </c>
      <c r="Y22" s="64">
        <v>2234.25</v>
      </c>
      <c r="Z22" s="64" t="s">
        <v>56</v>
      </c>
      <c r="AA22" s="64"/>
      <c r="AB22" s="205">
        <v>9543.9599999999991</v>
      </c>
      <c r="AC22" s="198">
        <v>510</v>
      </c>
      <c r="AD22" s="78">
        <v>4740</v>
      </c>
      <c r="AE22" s="78">
        <v>8389</v>
      </c>
      <c r="AF22" s="214">
        <v>1586</v>
      </c>
      <c r="AG22" s="64">
        <v>12089</v>
      </c>
      <c r="AH22" s="63"/>
    </row>
    <row r="23" spans="1:34" x14ac:dyDescent="0.3">
      <c r="A23" s="213"/>
      <c r="B23" s="64"/>
      <c r="C23" s="200"/>
      <c r="D23" s="64"/>
      <c r="E23" s="64"/>
      <c r="F23" s="112"/>
      <c r="G23" s="64">
        <v>1552</v>
      </c>
      <c r="H23" s="112"/>
      <c r="I23" s="194"/>
      <c r="J23" s="113"/>
      <c r="K23" s="64"/>
      <c r="L23" s="112" t="s">
        <v>83</v>
      </c>
      <c r="M23" s="64"/>
      <c r="N23" s="172"/>
      <c r="O23" s="78" t="s">
        <v>92</v>
      </c>
      <c r="P23" s="112"/>
      <c r="Q23" s="64" t="s">
        <v>57</v>
      </c>
      <c r="R23" s="64"/>
      <c r="S23" s="110" t="s">
        <v>56</v>
      </c>
      <c r="T23" s="64"/>
      <c r="U23" s="112"/>
      <c r="V23" s="64"/>
      <c r="W23" s="64" t="s">
        <v>56</v>
      </c>
      <c r="X23" s="64"/>
      <c r="Y23" s="64"/>
      <c r="Z23" s="64" t="s">
        <v>56</v>
      </c>
      <c r="AA23" s="64"/>
      <c r="AB23" s="192"/>
      <c r="AC23" s="192">
        <v>10068</v>
      </c>
      <c r="AD23" s="163"/>
      <c r="AE23" s="158">
        <v>140</v>
      </c>
      <c r="AF23" s="215"/>
      <c r="AG23" s="64"/>
      <c r="AH23" s="63"/>
    </row>
    <row r="24" spans="1:34" ht="14.25" customHeight="1" x14ac:dyDescent="0.3">
      <c r="A24" s="19" t="s">
        <v>30</v>
      </c>
      <c r="B24" s="64">
        <v>2140</v>
      </c>
      <c r="C24" s="200">
        <v>625</v>
      </c>
      <c r="D24" s="64">
        <f>1.56*2500</f>
        <v>3900</v>
      </c>
      <c r="E24" s="64" t="s">
        <v>56</v>
      </c>
      <c r="F24" s="112" t="s">
        <v>56</v>
      </c>
      <c r="G24" s="64">
        <f>2000*1.17</f>
        <v>2340</v>
      </c>
      <c r="H24" s="112" t="s">
        <v>56</v>
      </c>
      <c r="I24" s="194">
        <v>2520</v>
      </c>
      <c r="J24" s="113">
        <v>3120</v>
      </c>
      <c r="K24" s="64">
        <v>1040</v>
      </c>
      <c r="L24" s="112"/>
      <c r="M24" s="64">
        <v>2460</v>
      </c>
      <c r="N24" s="172">
        <v>3120</v>
      </c>
      <c r="O24" s="78">
        <v>3120</v>
      </c>
      <c r="P24" s="112">
        <v>3120</v>
      </c>
      <c r="Q24" s="64" t="s">
        <v>57</v>
      </c>
      <c r="R24" s="64">
        <v>2500</v>
      </c>
      <c r="S24" s="124">
        <v>2679</v>
      </c>
      <c r="T24" s="64">
        <v>3120</v>
      </c>
      <c r="U24" s="112">
        <v>3369.6</v>
      </c>
      <c r="V24" s="64"/>
      <c r="W24" s="64" t="s">
        <v>56</v>
      </c>
      <c r="X24" s="64">
        <v>2820</v>
      </c>
      <c r="Y24" s="64" t="s">
        <v>56</v>
      </c>
      <c r="Z24" s="64" t="s">
        <v>56</v>
      </c>
      <c r="AA24" s="64"/>
      <c r="AB24" s="95">
        <v>3120</v>
      </c>
      <c r="AC24" s="95">
        <v>2000</v>
      </c>
      <c r="AD24" s="94"/>
      <c r="AE24" s="158">
        <v>3120</v>
      </c>
      <c r="AF24" s="64" t="s">
        <v>56</v>
      </c>
      <c r="AG24" s="64">
        <v>3120</v>
      </c>
      <c r="AH24" s="63"/>
    </row>
    <row r="25" spans="1:34" ht="28.2" thickBot="1" x14ac:dyDescent="0.35">
      <c r="A25" s="19" t="s">
        <v>45</v>
      </c>
      <c r="B25" s="65">
        <v>5246.86</v>
      </c>
      <c r="C25" s="65" t="s">
        <v>107</v>
      </c>
      <c r="D25" s="153">
        <f>D9*0.05</f>
        <v>109.94000000000001</v>
      </c>
      <c r="E25" s="65" t="s">
        <v>56</v>
      </c>
      <c r="F25" s="65"/>
      <c r="G25" s="65"/>
      <c r="H25" s="65"/>
      <c r="I25" s="65"/>
      <c r="J25" s="65"/>
      <c r="K25" s="65">
        <v>545.15</v>
      </c>
      <c r="L25" s="65">
        <v>0</v>
      </c>
      <c r="M25" s="65">
        <v>198.62</v>
      </c>
      <c r="N25" s="65"/>
      <c r="O25" s="65" t="s">
        <v>119</v>
      </c>
      <c r="P25" s="65"/>
      <c r="Q25" s="65"/>
      <c r="R25" s="65"/>
      <c r="S25" s="65"/>
      <c r="T25" s="65" t="s">
        <v>56</v>
      </c>
      <c r="U25" s="65" t="s">
        <v>142</v>
      </c>
      <c r="V25" s="65"/>
      <c r="W25" s="65" t="s">
        <v>56</v>
      </c>
      <c r="X25" s="65"/>
      <c r="Y25" s="65">
        <v>37</v>
      </c>
      <c r="Z25" s="65" t="s">
        <v>58</v>
      </c>
      <c r="AA25" s="153"/>
      <c r="AB25" s="162" t="s">
        <v>56</v>
      </c>
      <c r="AC25" s="206">
        <v>25</v>
      </c>
      <c r="AD25" s="162"/>
      <c r="AE25" s="116"/>
      <c r="AF25" s="104" t="s">
        <v>56</v>
      </c>
      <c r="AG25" s="65">
        <v>96</v>
      </c>
      <c r="AH25" s="75" t="s">
        <v>96</v>
      </c>
    </row>
    <row r="26" spans="1:34" ht="19.5" customHeight="1" thickBot="1" x14ac:dyDescent="0.35">
      <c r="A26" s="35" t="s">
        <v>14</v>
      </c>
      <c r="B26" s="41"/>
      <c r="C26" s="58"/>
      <c r="D26" s="81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72"/>
      <c r="X26" s="72"/>
      <c r="Y26" s="72"/>
      <c r="Z26" s="72"/>
      <c r="AA26" s="90"/>
      <c r="AB26" s="90"/>
      <c r="AC26" s="90"/>
      <c r="AD26" s="90"/>
      <c r="AE26" s="90"/>
      <c r="AF26" s="58"/>
      <c r="AG26" s="58"/>
      <c r="AH26" s="41"/>
    </row>
    <row r="27" spans="1:34" ht="25.5" customHeight="1" x14ac:dyDescent="0.3">
      <c r="A27" s="17" t="s">
        <v>15</v>
      </c>
      <c r="B27" s="42"/>
      <c r="D27" s="134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73"/>
      <c r="X27" s="73"/>
      <c r="Y27" s="73"/>
      <c r="Z27" s="73"/>
      <c r="AA27" s="73"/>
      <c r="AB27" s="73"/>
      <c r="AC27" s="73"/>
      <c r="AD27" s="73"/>
      <c r="AE27" s="73"/>
      <c r="AF27" s="75"/>
      <c r="AH27" s="142">
        <v>867.45</v>
      </c>
    </row>
    <row r="28" spans="1:34" x14ac:dyDescent="0.3">
      <c r="A28" s="18"/>
      <c r="B28" s="43"/>
      <c r="D28" s="121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76"/>
      <c r="AH28" s="39"/>
    </row>
    <row r="29" spans="1:34" x14ac:dyDescent="0.3">
      <c r="A29" s="18" t="s">
        <v>5</v>
      </c>
      <c r="B29" s="40">
        <v>494</v>
      </c>
      <c r="C29" s="64">
        <v>504.69</v>
      </c>
      <c r="D29" s="64">
        <v>1040.18</v>
      </c>
      <c r="E29" s="113">
        <v>558.37</v>
      </c>
      <c r="F29" s="112">
        <v>367.9</v>
      </c>
      <c r="G29" s="64">
        <v>464.1</v>
      </c>
      <c r="H29" s="194">
        <v>690.67</v>
      </c>
      <c r="I29" s="64"/>
      <c r="J29" s="113">
        <v>490.47</v>
      </c>
      <c r="K29" s="64">
        <v>511.21</v>
      </c>
      <c r="L29" s="64">
        <v>452.15</v>
      </c>
      <c r="M29" s="64">
        <v>353.18</v>
      </c>
      <c r="N29" s="172">
        <v>578.41</v>
      </c>
      <c r="O29" s="64">
        <v>408.65</v>
      </c>
      <c r="P29" s="112">
        <v>543</v>
      </c>
      <c r="Q29" s="64">
        <v>500</v>
      </c>
      <c r="R29" s="113">
        <v>431.5</v>
      </c>
      <c r="S29" s="124">
        <v>451.52</v>
      </c>
      <c r="T29" s="64">
        <v>423</v>
      </c>
      <c r="U29" s="112">
        <v>367.9</v>
      </c>
      <c r="V29" s="64">
        <v>692.19</v>
      </c>
      <c r="W29" s="64">
        <v>313</v>
      </c>
      <c r="X29" s="64">
        <v>680.99</v>
      </c>
      <c r="Y29" s="64">
        <v>364.25</v>
      </c>
      <c r="Z29" s="64">
        <v>427.53</v>
      </c>
      <c r="AA29" s="64"/>
      <c r="AB29" s="94">
        <v>508.07</v>
      </c>
      <c r="AC29" s="113">
        <v>449.4</v>
      </c>
      <c r="AD29" s="113">
        <v>691</v>
      </c>
      <c r="AE29" s="78">
        <v>481.3</v>
      </c>
      <c r="AF29" s="77">
        <v>692.93</v>
      </c>
      <c r="AG29" s="64">
        <v>575.38</v>
      </c>
      <c r="AH29" s="78">
        <v>402.26</v>
      </c>
    </row>
    <row r="30" spans="1:34" x14ac:dyDescent="0.3">
      <c r="A30" s="18" t="s">
        <v>16</v>
      </c>
      <c r="B30" s="40">
        <v>516.72</v>
      </c>
      <c r="C30" s="64">
        <v>328.05</v>
      </c>
      <c r="D30" s="202">
        <v>728.13</v>
      </c>
      <c r="E30" s="113">
        <v>362.84</v>
      </c>
      <c r="F30" s="112">
        <v>239.14</v>
      </c>
      <c r="G30" s="64">
        <f>G29*0.65</f>
        <v>301.66500000000002</v>
      </c>
      <c r="H30" s="194">
        <v>448.94</v>
      </c>
      <c r="I30" s="64"/>
      <c r="J30" s="113">
        <v>490.47</v>
      </c>
      <c r="K30" s="64">
        <v>332.29</v>
      </c>
      <c r="L30" s="64">
        <v>293.89</v>
      </c>
      <c r="M30" s="64">
        <v>229.57</v>
      </c>
      <c r="N30" s="172">
        <v>375.97</v>
      </c>
      <c r="O30" s="64">
        <v>265.62</v>
      </c>
      <c r="P30" s="112">
        <v>352.95</v>
      </c>
      <c r="Q30" s="64">
        <v>325</v>
      </c>
      <c r="R30" s="113">
        <v>280.48</v>
      </c>
      <c r="S30" s="124">
        <v>293.49</v>
      </c>
      <c r="T30" s="64">
        <v>274.95</v>
      </c>
      <c r="U30" s="112">
        <v>239.14</v>
      </c>
      <c r="V30" s="64">
        <v>449.92</v>
      </c>
      <c r="W30" s="64">
        <v>203.45</v>
      </c>
      <c r="X30" s="64">
        <v>442.64</v>
      </c>
      <c r="Y30" s="64">
        <v>236.76</v>
      </c>
      <c r="Z30" s="64">
        <v>320.64999999999998</v>
      </c>
      <c r="AA30" s="64"/>
      <c r="AB30" s="94">
        <f>SUM(AB29)*0.85</f>
        <v>431.85949999999997</v>
      </c>
      <c r="AC30" s="113">
        <v>292.11</v>
      </c>
      <c r="AD30" s="113">
        <v>450</v>
      </c>
      <c r="AE30" s="78">
        <v>336.91</v>
      </c>
      <c r="AF30" s="78">
        <v>450.4</v>
      </c>
      <c r="AG30" s="64">
        <v>575.38</v>
      </c>
      <c r="AH30" s="78">
        <v>341.92</v>
      </c>
    </row>
    <row r="31" spans="1:34" x14ac:dyDescent="0.3">
      <c r="A31" s="18" t="s">
        <v>17</v>
      </c>
      <c r="B31" s="155">
        <v>59.28</v>
      </c>
      <c r="C31" s="64">
        <v>60.56</v>
      </c>
      <c r="D31" s="202">
        <v>124.82</v>
      </c>
      <c r="E31" s="113">
        <v>67</v>
      </c>
      <c r="F31" s="112">
        <v>44.15</v>
      </c>
      <c r="G31" s="64">
        <f>G29*0.12</f>
        <v>55.692</v>
      </c>
      <c r="H31" s="194">
        <v>82.88</v>
      </c>
      <c r="I31" s="64"/>
      <c r="J31" s="113">
        <v>58.86</v>
      </c>
      <c r="K31" s="64">
        <v>61.35</v>
      </c>
      <c r="L31" s="64">
        <v>54.25</v>
      </c>
      <c r="M31" s="64">
        <v>42.38</v>
      </c>
      <c r="N31" s="172">
        <v>112</v>
      </c>
      <c r="O31" s="64">
        <v>49.01</v>
      </c>
      <c r="P31" s="112">
        <v>65.16</v>
      </c>
      <c r="Q31" s="64">
        <v>60</v>
      </c>
      <c r="R31" s="113">
        <v>51.78</v>
      </c>
      <c r="S31" s="124">
        <v>54.18</v>
      </c>
      <c r="T31" s="64">
        <v>50.76</v>
      </c>
      <c r="U31" s="112">
        <v>44.15</v>
      </c>
      <c r="V31" s="64">
        <v>83.06</v>
      </c>
      <c r="W31" s="64">
        <v>37.56</v>
      </c>
      <c r="X31" s="64">
        <v>81.72</v>
      </c>
      <c r="Y31" s="64">
        <v>43.71</v>
      </c>
      <c r="Z31" s="64">
        <v>51.3</v>
      </c>
      <c r="AA31" s="64"/>
      <c r="AB31" s="94">
        <f>SUM(AB29)*0.12</f>
        <v>60.968399999999995</v>
      </c>
      <c r="AC31" s="113">
        <v>53.93</v>
      </c>
      <c r="AD31" s="113">
        <v>83</v>
      </c>
      <c r="AE31" s="78">
        <v>57.76</v>
      </c>
      <c r="AF31" s="64">
        <v>83.15</v>
      </c>
      <c r="AG31" s="64">
        <v>144.88999999999999</v>
      </c>
      <c r="AH31" s="78">
        <v>48.27</v>
      </c>
    </row>
    <row r="32" spans="1:34" ht="15" thickBot="1" x14ac:dyDescent="0.35">
      <c r="A32" s="20" t="s">
        <v>45</v>
      </c>
      <c r="B32" s="44">
        <v>600</v>
      </c>
      <c r="C32" s="65" t="s">
        <v>133</v>
      </c>
      <c r="D32" s="57" t="s">
        <v>56</v>
      </c>
      <c r="E32" s="65" t="s">
        <v>56</v>
      </c>
      <c r="F32" s="65"/>
      <c r="G32" s="65"/>
      <c r="H32" s="65"/>
      <c r="I32" s="65"/>
      <c r="J32" s="65"/>
      <c r="K32" s="65">
        <v>75</v>
      </c>
      <c r="L32" s="65"/>
      <c r="M32" s="65">
        <v>35.32</v>
      </c>
      <c r="N32" s="65"/>
      <c r="O32" s="65"/>
      <c r="P32" s="199">
        <v>905</v>
      </c>
      <c r="Q32" s="65"/>
      <c r="R32" s="65"/>
      <c r="S32" s="65"/>
      <c r="T32" s="65" t="s">
        <v>56</v>
      </c>
      <c r="U32" s="65"/>
      <c r="V32" s="65"/>
      <c r="W32" s="65"/>
      <c r="X32" s="65"/>
      <c r="Y32" s="65">
        <v>37</v>
      </c>
      <c r="Z32" s="65" t="s">
        <v>56</v>
      </c>
      <c r="AA32" s="73"/>
      <c r="AB32" s="138" t="s">
        <v>56</v>
      </c>
      <c r="AC32" s="160"/>
      <c r="AD32" s="160"/>
      <c r="AE32" s="65"/>
      <c r="AF32" s="79" t="s">
        <v>56</v>
      </c>
      <c r="AH32" s="77">
        <v>75</v>
      </c>
    </row>
    <row r="33" spans="1:34" ht="20.100000000000001" customHeight="1" thickBot="1" x14ac:dyDescent="0.35">
      <c r="A33" s="36" t="s">
        <v>43</v>
      </c>
      <c r="B33" s="45"/>
      <c r="C33" s="58"/>
      <c r="D33" s="81"/>
      <c r="E33" s="58"/>
      <c r="F33" s="58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 t="s">
        <v>143</v>
      </c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58"/>
      <c r="AH33" s="81"/>
    </row>
    <row r="34" spans="1:34" ht="25.5" customHeight="1" x14ac:dyDescent="0.3">
      <c r="A34" s="5" t="s">
        <v>38</v>
      </c>
      <c r="B34" s="137"/>
      <c r="C34" s="129"/>
      <c r="D34" s="129"/>
      <c r="E34" s="59"/>
      <c r="F34" s="59"/>
      <c r="G34" s="67"/>
      <c r="H34" s="67"/>
      <c r="I34" s="67"/>
      <c r="J34" s="67">
        <v>1186240</v>
      </c>
      <c r="K34" s="67"/>
      <c r="L34" s="67"/>
      <c r="M34" s="67"/>
      <c r="N34" s="67"/>
      <c r="O34" s="127">
        <v>1198400</v>
      </c>
      <c r="P34" s="12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105"/>
      <c r="AB34" s="122"/>
      <c r="AC34" s="122"/>
      <c r="AD34" s="122"/>
      <c r="AE34" s="105"/>
      <c r="AF34" s="105"/>
      <c r="AG34" s="59"/>
      <c r="AH34" s="39"/>
    </row>
    <row r="35" spans="1:34" x14ac:dyDescent="0.3">
      <c r="A35" s="3" t="s">
        <v>18</v>
      </c>
      <c r="B35" s="25"/>
      <c r="C35" s="39"/>
      <c r="D35" s="39"/>
      <c r="E35" s="25"/>
      <c r="F35" s="25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106"/>
      <c r="AB35" s="106"/>
      <c r="AC35" s="106"/>
      <c r="AD35" s="106"/>
      <c r="AE35" s="106"/>
      <c r="AF35" s="106"/>
      <c r="AG35" s="25"/>
      <c r="AH35" s="39"/>
    </row>
    <row r="36" spans="1:34" ht="45" customHeight="1" x14ac:dyDescent="0.3">
      <c r="A36" s="3" t="s">
        <v>39</v>
      </c>
      <c r="B36" s="25"/>
      <c r="C36" s="39"/>
      <c r="D36" s="39"/>
      <c r="E36" s="25"/>
      <c r="F36" s="25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106"/>
      <c r="AB36" s="106"/>
      <c r="AC36" s="106"/>
      <c r="AD36" s="106"/>
      <c r="AE36" s="106"/>
      <c r="AF36" s="106"/>
      <c r="AG36" s="25"/>
      <c r="AH36" s="39"/>
    </row>
    <row r="37" spans="1:34" ht="65.099999999999994" customHeight="1" x14ac:dyDescent="0.3">
      <c r="A37" s="3" t="s">
        <v>19</v>
      </c>
      <c r="B37" s="25"/>
      <c r="C37" s="39"/>
      <c r="D37" s="39"/>
      <c r="E37" s="25"/>
      <c r="F37" s="25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106"/>
      <c r="AB37" s="106"/>
      <c r="AC37" s="106"/>
      <c r="AD37" s="106"/>
      <c r="AE37" s="106"/>
      <c r="AF37" s="106"/>
      <c r="AG37" s="25"/>
      <c r="AH37" s="39"/>
    </row>
    <row r="38" spans="1:34" ht="45" customHeight="1" x14ac:dyDescent="0.3">
      <c r="A38" s="3" t="s">
        <v>20</v>
      </c>
      <c r="B38" s="25"/>
      <c r="C38" s="39"/>
      <c r="D38" s="39"/>
      <c r="E38" s="25"/>
      <c r="F38" s="25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106"/>
      <c r="AB38" s="106"/>
      <c r="AC38" s="106"/>
      <c r="AD38" s="106"/>
      <c r="AE38" s="106"/>
      <c r="AF38" s="106"/>
      <c r="AG38" s="25"/>
      <c r="AH38" s="39"/>
    </row>
    <row r="39" spans="1:34" ht="45" customHeight="1" x14ac:dyDescent="0.3">
      <c r="A39" s="3" t="s">
        <v>37</v>
      </c>
      <c r="B39" s="27"/>
      <c r="C39" s="39"/>
      <c r="D39" s="39"/>
      <c r="E39" s="25"/>
      <c r="F39" s="25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106"/>
      <c r="AB39" s="106"/>
      <c r="AC39" s="106"/>
      <c r="AD39" s="106"/>
      <c r="AE39" s="106"/>
      <c r="AF39" s="106"/>
      <c r="AG39" s="25"/>
      <c r="AH39" s="39"/>
    </row>
    <row r="40" spans="1:34" ht="15" customHeight="1" x14ac:dyDescent="0.3">
      <c r="A40" s="3"/>
      <c r="B40" s="136"/>
      <c r="C40" s="128"/>
      <c r="D40" s="128"/>
      <c r="E40" s="56"/>
      <c r="F40" s="56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107"/>
      <c r="AB40" s="107"/>
      <c r="AC40" s="107"/>
      <c r="AD40" s="107"/>
      <c r="AE40" s="107"/>
      <c r="AF40" s="107"/>
      <c r="AG40" s="56"/>
      <c r="AH40" s="39"/>
    </row>
    <row r="41" spans="1:34" ht="15" customHeight="1" x14ac:dyDescent="0.3">
      <c r="A41" s="18" t="s">
        <v>5</v>
      </c>
      <c r="B41" s="64">
        <v>3819.52</v>
      </c>
      <c r="C41" s="64">
        <v>4144.1000000000004</v>
      </c>
      <c r="D41" s="202">
        <v>6732.21</v>
      </c>
      <c r="E41" s="113">
        <v>4738.8900000000003</v>
      </c>
      <c r="F41" s="112">
        <v>3062.15</v>
      </c>
      <c r="G41" s="64">
        <v>4795.72</v>
      </c>
      <c r="H41" s="113">
        <v>7698.24</v>
      </c>
      <c r="I41" s="113">
        <v>4416.3999999999996</v>
      </c>
      <c r="J41" s="191">
        <v>5409.5</v>
      </c>
      <c r="K41" s="172">
        <v>6382.3</v>
      </c>
      <c r="L41" s="64">
        <v>3486.25</v>
      </c>
      <c r="M41" s="64">
        <v>3929.45</v>
      </c>
      <c r="N41" s="172">
        <v>4821.1899999999996</v>
      </c>
      <c r="O41" s="64">
        <v>4135.96</v>
      </c>
      <c r="P41" s="112">
        <v>3062.15</v>
      </c>
      <c r="Q41" s="64">
        <v>5639</v>
      </c>
      <c r="R41" s="113">
        <v>3757.02</v>
      </c>
      <c r="S41" s="124">
        <v>3809.34</v>
      </c>
      <c r="T41" s="64">
        <v>3387.02</v>
      </c>
      <c r="U41" s="112">
        <v>4095.65</v>
      </c>
      <c r="V41" s="64">
        <v>5764.74</v>
      </c>
      <c r="W41" s="64">
        <v>4475.45</v>
      </c>
      <c r="X41" s="64">
        <v>4731.6400000000003</v>
      </c>
      <c r="Y41" s="64">
        <v>3058.5</v>
      </c>
      <c r="Z41" s="64">
        <v>4483.17</v>
      </c>
      <c r="AA41" s="125">
        <v>3177</v>
      </c>
      <c r="AB41" s="178">
        <v>4121.1400000000003</v>
      </c>
      <c r="AC41" s="113">
        <v>4984.3999999999996</v>
      </c>
      <c r="AD41" s="78">
        <v>5523</v>
      </c>
      <c r="AE41" s="158">
        <v>3624.75</v>
      </c>
      <c r="AF41" s="64">
        <v>7240.65</v>
      </c>
      <c r="AG41" s="64">
        <v>5075.43</v>
      </c>
      <c r="AH41" s="64">
        <v>5114.8</v>
      </c>
    </row>
    <row r="42" spans="1:34" x14ac:dyDescent="0.3">
      <c r="A42" s="18" t="s">
        <v>21</v>
      </c>
      <c r="B42" s="64">
        <v>3995.22</v>
      </c>
      <c r="C42" s="64">
        <v>2693.67</v>
      </c>
      <c r="D42" s="202">
        <v>4712.55</v>
      </c>
      <c r="E42" s="113">
        <v>3080.28</v>
      </c>
      <c r="F42" s="112">
        <v>1990.4</v>
      </c>
      <c r="G42" s="64">
        <f>G41*0.65</f>
        <v>3117.2180000000003</v>
      </c>
      <c r="H42" s="113">
        <v>5003.8599999999997</v>
      </c>
      <c r="I42" s="113">
        <v>2870.66</v>
      </c>
      <c r="J42" s="191">
        <v>5409.5</v>
      </c>
      <c r="K42" s="172">
        <v>5424.96</v>
      </c>
      <c r="L42" s="64">
        <v>2266.06</v>
      </c>
      <c r="M42" s="64">
        <v>2554.14</v>
      </c>
      <c r="N42" s="172">
        <v>3133.77</v>
      </c>
      <c r="O42" s="64">
        <v>2688.37</v>
      </c>
      <c r="P42" s="112">
        <v>1990.4</v>
      </c>
      <c r="Q42" s="64">
        <v>3665.35</v>
      </c>
      <c r="R42" s="113">
        <v>2442.06</v>
      </c>
      <c r="S42" s="124">
        <v>2476.0700000000002</v>
      </c>
      <c r="T42" s="64">
        <v>2201.56</v>
      </c>
      <c r="U42" s="112">
        <v>2662.17</v>
      </c>
      <c r="V42" s="64">
        <v>3747.08</v>
      </c>
      <c r="W42" s="64">
        <v>2909.05</v>
      </c>
      <c r="X42" s="64">
        <v>3075.57</v>
      </c>
      <c r="Y42" s="64">
        <v>1988.03</v>
      </c>
      <c r="Z42" s="64">
        <v>3362.38</v>
      </c>
      <c r="AA42" s="125"/>
      <c r="AB42" s="178">
        <v>3502.97</v>
      </c>
      <c r="AC42" s="113">
        <v>4236</v>
      </c>
      <c r="AD42" s="78">
        <v>3590</v>
      </c>
      <c r="AE42" s="158">
        <v>2537.33</v>
      </c>
      <c r="AF42" s="64">
        <v>4706.42</v>
      </c>
      <c r="AG42" s="64">
        <v>5075.43</v>
      </c>
      <c r="AH42" s="64">
        <v>5114.8</v>
      </c>
    </row>
    <row r="43" spans="1:34" x14ac:dyDescent="0.3">
      <c r="A43" s="18" t="s">
        <v>22</v>
      </c>
      <c r="B43" s="64">
        <v>1527.81</v>
      </c>
      <c r="C43" s="64">
        <v>1657.64</v>
      </c>
      <c r="D43" s="202">
        <v>3029.49</v>
      </c>
      <c r="E43" s="113">
        <v>1895.55</v>
      </c>
      <c r="F43" s="112">
        <v>1224.8599999999999</v>
      </c>
      <c r="G43" s="64">
        <f>G41*0.4</f>
        <v>1918.2880000000002</v>
      </c>
      <c r="H43" s="113">
        <v>3079.3</v>
      </c>
      <c r="I43" s="113">
        <v>1766.56</v>
      </c>
      <c r="J43" s="191">
        <v>5409.5</v>
      </c>
      <c r="K43" s="172">
        <v>3829.38</v>
      </c>
      <c r="L43" s="64">
        <v>1394.5</v>
      </c>
      <c r="M43" s="64">
        <v>1571.78</v>
      </c>
      <c r="N43" s="172">
        <v>1928.48</v>
      </c>
      <c r="O43" s="64">
        <v>1654.38</v>
      </c>
      <c r="P43" s="112">
        <v>1224.8599999999999</v>
      </c>
      <c r="Q43" s="64">
        <v>1466.14</v>
      </c>
      <c r="R43" s="113">
        <v>1502.81</v>
      </c>
      <c r="S43" s="124">
        <v>1523.74</v>
      </c>
      <c r="T43" s="64">
        <v>3356.37</v>
      </c>
      <c r="U43" s="112">
        <v>1638.26</v>
      </c>
      <c r="V43" s="64">
        <v>2594.13</v>
      </c>
      <c r="W43" s="64">
        <v>1790.18</v>
      </c>
      <c r="X43" s="64">
        <v>3075.57</v>
      </c>
      <c r="Y43" s="64">
        <v>1223.4000000000001</v>
      </c>
      <c r="Z43" s="64">
        <v>1793.27</v>
      </c>
      <c r="AA43" s="125"/>
      <c r="AB43" s="178">
        <v>1648.46</v>
      </c>
      <c r="AC43" s="113">
        <v>4984.3999999999996</v>
      </c>
      <c r="AD43" s="78">
        <v>3590</v>
      </c>
      <c r="AE43" s="158">
        <v>1631.14</v>
      </c>
      <c r="AF43" s="64">
        <v>2896.26</v>
      </c>
      <c r="AG43" s="64">
        <v>3552.8</v>
      </c>
      <c r="AH43" s="64">
        <v>3324.62</v>
      </c>
    </row>
    <row r="44" spans="1:34" ht="15" thickBot="1" x14ac:dyDescent="0.35">
      <c r="A44" s="18" t="s">
        <v>17</v>
      </c>
      <c r="B44" s="64">
        <v>641.67999999999995</v>
      </c>
      <c r="C44" s="64">
        <v>497.29</v>
      </c>
      <c r="D44" s="202">
        <v>807.87</v>
      </c>
      <c r="E44" s="113">
        <v>568.66999999999996</v>
      </c>
      <c r="F44" s="112">
        <v>367.46</v>
      </c>
      <c r="G44" s="64">
        <f>G41*0.12</f>
        <v>575.4864</v>
      </c>
      <c r="H44" s="113">
        <v>923.79</v>
      </c>
      <c r="I44" s="113">
        <v>632.5</v>
      </c>
      <c r="J44" s="191">
        <v>649.14</v>
      </c>
      <c r="K44" s="172">
        <v>765.88</v>
      </c>
      <c r="L44" s="64">
        <v>418.35</v>
      </c>
      <c r="M44" s="64">
        <v>471.54</v>
      </c>
      <c r="N44" s="172">
        <v>578.34</v>
      </c>
      <c r="O44" s="64">
        <v>496.32</v>
      </c>
      <c r="P44" s="112">
        <v>367.46</v>
      </c>
      <c r="Q44" s="64">
        <v>676.68</v>
      </c>
      <c r="R44" s="113">
        <v>450.84</v>
      </c>
      <c r="S44" s="124">
        <v>457.12</v>
      </c>
      <c r="T44" s="64">
        <v>406.44</v>
      </c>
      <c r="U44" s="112">
        <v>491.48</v>
      </c>
      <c r="V44" s="64">
        <v>691.77</v>
      </c>
      <c r="W44" s="64">
        <v>537.05999999999995</v>
      </c>
      <c r="X44" s="64">
        <v>567.79999999999995</v>
      </c>
      <c r="Y44" s="64">
        <v>367.02</v>
      </c>
      <c r="Z44" s="64">
        <v>537.98</v>
      </c>
      <c r="AA44" s="125"/>
      <c r="AB44" s="178">
        <v>494.54</v>
      </c>
      <c r="AC44" s="113">
        <v>598</v>
      </c>
      <c r="AD44" s="78">
        <v>663</v>
      </c>
      <c r="AE44" s="158">
        <v>434.97</v>
      </c>
      <c r="AF44" s="79">
        <v>868.88</v>
      </c>
      <c r="AG44" s="64">
        <v>609.04999999999995</v>
      </c>
      <c r="AH44" s="64">
        <v>613.78</v>
      </c>
    </row>
    <row r="45" spans="1:34" x14ac:dyDescent="0.3">
      <c r="A45" s="18" t="s">
        <v>7</v>
      </c>
      <c r="B45" s="64">
        <v>2089.25</v>
      </c>
      <c r="C45" s="64">
        <v>1662</v>
      </c>
      <c r="D45" s="202">
        <v>1808.16</v>
      </c>
      <c r="E45" s="113">
        <v>3204.36</v>
      </c>
      <c r="F45" s="112">
        <v>2120</v>
      </c>
      <c r="G45" s="64">
        <f>62*20+77.5+77.5+500</f>
        <v>1895</v>
      </c>
      <c r="H45" s="113" t="s">
        <v>56</v>
      </c>
      <c r="I45" s="113">
        <v>2356</v>
      </c>
      <c r="J45" s="191">
        <v>2480</v>
      </c>
      <c r="K45" s="172">
        <v>2179.81</v>
      </c>
      <c r="L45" s="64">
        <v>1909.5</v>
      </c>
      <c r="M45" s="64">
        <v>1529.8</v>
      </c>
      <c r="N45" s="172">
        <v>3344</v>
      </c>
      <c r="O45" s="64">
        <v>2218.4</v>
      </c>
      <c r="P45" s="112">
        <v>2137.75</v>
      </c>
      <c r="Q45" s="64">
        <v>2097</v>
      </c>
      <c r="R45" s="113">
        <v>1925</v>
      </c>
      <c r="S45" s="124">
        <v>5510.4</v>
      </c>
      <c r="T45" s="64">
        <v>923</v>
      </c>
      <c r="U45" s="112">
        <v>1574.55</v>
      </c>
      <c r="V45" s="64" t="s">
        <v>56</v>
      </c>
      <c r="W45" s="64" t="s">
        <v>148</v>
      </c>
      <c r="X45" s="64">
        <v>3534</v>
      </c>
      <c r="Y45" s="64">
        <v>1680</v>
      </c>
      <c r="Z45" s="64">
        <v>2759.97</v>
      </c>
      <c r="AA45" s="125"/>
      <c r="AB45" s="178">
        <v>1098.5999999999999</v>
      </c>
      <c r="AC45" s="113">
        <v>1629.4</v>
      </c>
      <c r="AD45" s="78">
        <v>2570</v>
      </c>
      <c r="AE45" s="158">
        <v>2455</v>
      </c>
      <c r="AF45" s="70">
        <v>3478</v>
      </c>
      <c r="AG45" s="64">
        <v>1906.5</v>
      </c>
      <c r="AH45" s="140" t="s">
        <v>56</v>
      </c>
    </row>
    <row r="46" spans="1:34" x14ac:dyDescent="0.3">
      <c r="A46" s="18" t="s">
        <v>17</v>
      </c>
      <c r="B46" s="64">
        <v>250.71</v>
      </c>
      <c r="C46" s="64">
        <v>199.44</v>
      </c>
      <c r="D46" s="202">
        <f>D45*0.12</f>
        <v>216.97919999999999</v>
      </c>
      <c r="E46" s="113">
        <f>E45*0.12</f>
        <v>384.52319999999997</v>
      </c>
      <c r="F46" s="112">
        <v>254.4</v>
      </c>
      <c r="G46" s="64">
        <f>G45*0.12</f>
        <v>227.4</v>
      </c>
      <c r="H46" s="194" t="s">
        <v>56</v>
      </c>
      <c r="I46" s="113">
        <v>282.72000000000003</v>
      </c>
      <c r="J46" s="191">
        <v>297.60000000000002</v>
      </c>
      <c r="K46" s="172">
        <v>261.58</v>
      </c>
      <c r="L46" s="64">
        <v>229.14</v>
      </c>
      <c r="M46" s="64">
        <v>183.58</v>
      </c>
      <c r="N46" s="172">
        <v>401.28</v>
      </c>
      <c r="O46" s="64">
        <v>266.20999999999998</v>
      </c>
      <c r="P46" s="112">
        <v>256.52999999999997</v>
      </c>
      <c r="Q46" s="64">
        <v>251.64</v>
      </c>
      <c r="R46" s="113">
        <v>231</v>
      </c>
      <c r="S46" s="124">
        <v>590.4</v>
      </c>
      <c r="T46" s="64">
        <v>110.76</v>
      </c>
      <c r="U46" s="112">
        <v>188.95</v>
      </c>
      <c r="V46" s="64" t="s">
        <v>56</v>
      </c>
      <c r="W46" s="64" t="s">
        <v>148</v>
      </c>
      <c r="X46" s="64">
        <v>424.08</v>
      </c>
      <c r="Y46" s="64">
        <v>201.6</v>
      </c>
      <c r="Z46" s="64">
        <v>331.2</v>
      </c>
      <c r="AA46" s="125"/>
      <c r="AB46" s="178">
        <v>131.83199999999999</v>
      </c>
      <c r="AC46" s="113">
        <v>195.53</v>
      </c>
      <c r="AD46" s="78">
        <v>308</v>
      </c>
      <c r="AE46" s="158">
        <v>294.60000000000002</v>
      </c>
      <c r="AF46" s="78">
        <v>417.36</v>
      </c>
      <c r="AG46" s="64">
        <v>228.78</v>
      </c>
      <c r="AH46" s="140" t="s">
        <v>56</v>
      </c>
    </row>
    <row r="47" spans="1:34" x14ac:dyDescent="0.3">
      <c r="A47" s="18" t="s">
        <v>23</v>
      </c>
      <c r="B47" s="64">
        <v>320</v>
      </c>
      <c r="C47" s="64">
        <v>3257.15</v>
      </c>
      <c r="D47" s="202">
        <v>945.07</v>
      </c>
      <c r="E47" s="113">
        <v>541</v>
      </c>
      <c r="F47" s="112">
        <v>292</v>
      </c>
      <c r="G47" s="64">
        <v>267.85000000000002</v>
      </c>
      <c r="H47" s="194">
        <v>429.45</v>
      </c>
      <c r="I47" s="113">
        <v>692.5</v>
      </c>
      <c r="J47" s="191">
        <v>434</v>
      </c>
      <c r="K47" s="172">
        <v>540.49</v>
      </c>
      <c r="L47" s="64">
        <v>287.14999999999998</v>
      </c>
      <c r="M47" s="64">
        <v>358.98</v>
      </c>
      <c r="N47" s="172">
        <v>354.8</v>
      </c>
      <c r="O47" s="64">
        <v>282.05</v>
      </c>
      <c r="P47" s="112">
        <v>369.35</v>
      </c>
      <c r="Q47" s="64">
        <v>240</v>
      </c>
      <c r="R47" s="113">
        <v>256.5</v>
      </c>
      <c r="S47" s="124">
        <v>341.9</v>
      </c>
      <c r="T47" s="64">
        <v>404</v>
      </c>
      <c r="U47" s="112">
        <v>221.65</v>
      </c>
      <c r="V47" s="64">
        <v>300.72000000000003</v>
      </c>
      <c r="W47" s="64"/>
      <c r="X47" s="64">
        <v>407.9</v>
      </c>
      <c r="Y47" s="74">
        <v>135</v>
      </c>
      <c r="Z47" s="64">
        <v>257.77999999999997</v>
      </c>
      <c r="AA47" s="125"/>
      <c r="AB47" s="178">
        <v>542.04</v>
      </c>
      <c r="AC47" s="113">
        <v>254</v>
      </c>
      <c r="AD47" s="78">
        <v>430</v>
      </c>
      <c r="AE47" s="158">
        <v>883</v>
      </c>
      <c r="AF47" s="64">
        <v>444.18</v>
      </c>
      <c r="AG47" s="64">
        <v>263.58999999999997</v>
      </c>
      <c r="AH47" s="64">
        <v>704.8</v>
      </c>
    </row>
    <row r="48" spans="1:34" x14ac:dyDescent="0.3">
      <c r="A48" s="18" t="s">
        <v>17</v>
      </c>
      <c r="B48" s="64">
        <v>38.4</v>
      </c>
      <c r="C48" s="64">
        <v>390.86</v>
      </c>
      <c r="D48" s="202">
        <f>D47*0.12</f>
        <v>113.4084</v>
      </c>
      <c r="E48" s="113">
        <f>E47*0.12</f>
        <v>64.92</v>
      </c>
      <c r="F48" s="112">
        <v>35.04</v>
      </c>
      <c r="G48" s="64">
        <f>G47*0.12</f>
        <v>32.142000000000003</v>
      </c>
      <c r="H48" s="194">
        <v>51.53</v>
      </c>
      <c r="I48" s="113">
        <v>83.1</v>
      </c>
      <c r="J48" s="191">
        <v>52.08</v>
      </c>
      <c r="K48" s="172">
        <v>64.86</v>
      </c>
      <c r="L48" s="64">
        <v>34.450000000000003</v>
      </c>
      <c r="M48" s="64">
        <v>43.08</v>
      </c>
      <c r="N48" s="172">
        <v>42.58</v>
      </c>
      <c r="O48" s="64">
        <v>33.85</v>
      </c>
      <c r="P48" s="112">
        <v>44.32</v>
      </c>
      <c r="Q48" s="64">
        <v>28.8</v>
      </c>
      <c r="R48" s="113">
        <v>30.78</v>
      </c>
      <c r="S48" s="124">
        <v>41.03</v>
      </c>
      <c r="T48" s="64">
        <v>48.48</v>
      </c>
      <c r="U48" s="112">
        <v>26.6</v>
      </c>
      <c r="V48" s="64">
        <v>36.090000000000003</v>
      </c>
      <c r="W48" s="64"/>
      <c r="X48" s="64">
        <v>48.95</v>
      </c>
      <c r="Y48" s="74">
        <v>16.2</v>
      </c>
      <c r="Z48" s="64">
        <v>30.93</v>
      </c>
      <c r="AA48" s="125"/>
      <c r="AB48" s="179">
        <v>65.044799999999995</v>
      </c>
      <c r="AC48" s="113">
        <v>30.48</v>
      </c>
      <c r="AD48" s="78">
        <v>52</v>
      </c>
      <c r="AE48" s="158">
        <v>105.96</v>
      </c>
      <c r="AF48" s="64">
        <v>53.3</v>
      </c>
      <c r="AG48" s="64">
        <v>31.63</v>
      </c>
      <c r="AH48" s="64">
        <v>42.34</v>
      </c>
    </row>
    <row r="49" spans="1:34" x14ac:dyDescent="0.3">
      <c r="A49" s="18" t="s">
        <v>9</v>
      </c>
      <c r="B49" s="64">
        <v>1550</v>
      </c>
      <c r="C49" s="64" t="s">
        <v>55</v>
      </c>
      <c r="D49" s="202">
        <v>1977.6</v>
      </c>
      <c r="E49" s="113">
        <v>1833</v>
      </c>
      <c r="F49" s="112" t="s">
        <v>56</v>
      </c>
      <c r="G49" s="64">
        <f>135+7*67.5</f>
        <v>607.5</v>
      </c>
      <c r="H49" s="193" t="s">
        <v>125</v>
      </c>
      <c r="I49" s="113">
        <v>1680</v>
      </c>
      <c r="J49" s="191">
        <v>2042.5</v>
      </c>
      <c r="K49" s="64" t="s">
        <v>55</v>
      </c>
      <c r="L49" s="64">
        <v>545</v>
      </c>
      <c r="M49" s="64">
        <v>930</v>
      </c>
      <c r="N49" s="172">
        <v>2810</v>
      </c>
      <c r="O49" s="64">
        <v>1239</v>
      </c>
      <c r="P49" s="112" t="s">
        <v>68</v>
      </c>
      <c r="Q49" s="64">
        <v>1292.5</v>
      </c>
      <c r="R49" s="125" t="s">
        <v>73</v>
      </c>
      <c r="S49" s="110" t="s">
        <v>56</v>
      </c>
      <c r="T49" s="64">
        <v>1177</v>
      </c>
      <c r="U49" s="112">
        <v>1500</v>
      </c>
      <c r="V49" s="64" t="s">
        <v>56</v>
      </c>
      <c r="W49" s="64" t="s">
        <v>148</v>
      </c>
      <c r="X49" s="64">
        <v>1694</v>
      </c>
      <c r="Y49" s="64">
        <v>1190</v>
      </c>
      <c r="Z49" s="64">
        <v>1959.4</v>
      </c>
      <c r="AA49" s="125"/>
      <c r="AB49" s="64" t="s">
        <v>56</v>
      </c>
      <c r="AC49" s="113">
        <v>1255.4000000000001</v>
      </c>
      <c r="AD49" s="78">
        <v>1089</v>
      </c>
      <c r="AE49" s="158" t="s">
        <v>130</v>
      </c>
      <c r="AF49" s="64" t="s">
        <v>56</v>
      </c>
      <c r="AG49" s="125" t="s">
        <v>67</v>
      </c>
      <c r="AH49" s="140"/>
    </row>
    <row r="50" spans="1:34" x14ac:dyDescent="0.3">
      <c r="A50" s="18" t="s">
        <v>17</v>
      </c>
      <c r="B50" s="64">
        <v>186</v>
      </c>
      <c r="C50" s="64" t="s">
        <v>55</v>
      </c>
      <c r="D50" s="202">
        <f>D49*0.12</f>
        <v>237.31199999999998</v>
      </c>
      <c r="E50" s="113">
        <f>E49*0.12</f>
        <v>219.95999999999998</v>
      </c>
      <c r="F50" s="112" t="s">
        <v>56</v>
      </c>
      <c r="G50" s="64">
        <f>G49*0.12</f>
        <v>72.899999999999991</v>
      </c>
      <c r="H50" s="193" t="s">
        <v>56</v>
      </c>
      <c r="I50" s="113">
        <v>201.6</v>
      </c>
      <c r="J50" s="191">
        <v>245.1</v>
      </c>
      <c r="K50" s="64" t="s">
        <v>55</v>
      </c>
      <c r="L50" s="64">
        <v>71.94</v>
      </c>
      <c r="M50" s="64">
        <v>111.6</v>
      </c>
      <c r="N50" s="172">
        <v>337.2</v>
      </c>
      <c r="O50" s="64">
        <v>148.68</v>
      </c>
      <c r="P50" s="112" t="s">
        <v>68</v>
      </c>
      <c r="Q50" s="64">
        <v>155.1</v>
      </c>
      <c r="R50" s="125" t="s">
        <v>73</v>
      </c>
      <c r="S50" s="110" t="s">
        <v>56</v>
      </c>
      <c r="T50" s="64">
        <v>141.24</v>
      </c>
      <c r="U50" s="112">
        <v>180</v>
      </c>
      <c r="V50" s="64" t="s">
        <v>56</v>
      </c>
      <c r="W50" s="64" t="s">
        <v>148</v>
      </c>
      <c r="X50" s="64">
        <v>203.28</v>
      </c>
      <c r="Y50" s="64">
        <v>142.80000000000001</v>
      </c>
      <c r="Z50" s="64">
        <v>235.13</v>
      </c>
      <c r="AA50" s="125"/>
      <c r="AB50" s="64" t="s">
        <v>56</v>
      </c>
      <c r="AC50" s="113">
        <v>150.65</v>
      </c>
      <c r="AD50" s="78">
        <v>131</v>
      </c>
      <c r="AE50" s="158">
        <v>0</v>
      </c>
      <c r="AF50" s="64" t="s">
        <v>56</v>
      </c>
      <c r="AG50" s="125" t="s">
        <v>67</v>
      </c>
      <c r="AH50" s="140"/>
    </row>
    <row r="51" spans="1:34" x14ac:dyDescent="0.3">
      <c r="A51" s="18" t="s">
        <v>10</v>
      </c>
      <c r="B51" s="64">
        <v>1515.2</v>
      </c>
      <c r="C51" s="64">
        <v>7840</v>
      </c>
      <c r="D51" s="202">
        <f>1437*8000/2640</f>
        <v>4354.545454545455</v>
      </c>
      <c r="E51" s="113"/>
      <c r="F51" s="112" t="s">
        <v>56</v>
      </c>
      <c r="G51" s="64">
        <f>8000/3000*514</f>
        <v>1370.6666666666665</v>
      </c>
      <c r="H51" s="193" t="s">
        <v>56</v>
      </c>
      <c r="I51" s="113">
        <v>2730.63</v>
      </c>
      <c r="J51" s="191">
        <v>1000</v>
      </c>
      <c r="K51" s="64">
        <v>503</v>
      </c>
      <c r="L51" s="64">
        <v>4954.67</v>
      </c>
      <c r="M51" s="64">
        <v>2568</v>
      </c>
      <c r="N51" s="172">
        <v>600</v>
      </c>
      <c r="O51" s="64">
        <v>6600</v>
      </c>
      <c r="P51" s="112">
        <v>7200</v>
      </c>
      <c r="Q51" s="64" t="s">
        <v>56</v>
      </c>
      <c r="R51" s="113">
        <v>776</v>
      </c>
      <c r="S51" s="110" t="s">
        <v>56</v>
      </c>
      <c r="T51" s="64" t="s">
        <v>56</v>
      </c>
      <c r="U51" s="112">
        <v>4080</v>
      </c>
      <c r="V51" s="64" t="s">
        <v>56</v>
      </c>
      <c r="W51" s="64" t="s">
        <v>148</v>
      </c>
      <c r="X51" s="64">
        <v>1070</v>
      </c>
      <c r="Y51" s="64" t="s">
        <v>56</v>
      </c>
      <c r="Z51" s="64" t="s">
        <v>56</v>
      </c>
      <c r="AA51" s="125"/>
      <c r="AB51" s="175">
        <v>4783.7299999999996</v>
      </c>
      <c r="AC51" s="113">
        <v>4800</v>
      </c>
      <c r="AD51" s="78">
        <v>6624</v>
      </c>
      <c r="AE51" s="158">
        <v>0</v>
      </c>
      <c r="AF51" s="74">
        <v>756</v>
      </c>
      <c r="AG51" s="64">
        <v>6960</v>
      </c>
      <c r="AH51" s="140"/>
    </row>
    <row r="52" spans="1:34" x14ac:dyDescent="0.3">
      <c r="A52" s="18" t="s">
        <v>11</v>
      </c>
      <c r="B52" s="64">
        <v>18652.8</v>
      </c>
      <c r="C52" s="64">
        <v>582.75</v>
      </c>
      <c r="D52" s="202">
        <f>6824*10+45</f>
        <v>68285</v>
      </c>
      <c r="E52" s="113">
        <v>46336</v>
      </c>
      <c r="F52" s="112">
        <v>12481</v>
      </c>
      <c r="G52" s="64" t="s">
        <v>117</v>
      </c>
      <c r="H52" s="193" t="s">
        <v>56</v>
      </c>
      <c r="I52" s="113">
        <v>8095.1</v>
      </c>
      <c r="J52" s="191">
        <v>44727.8</v>
      </c>
      <c r="K52" s="64">
        <v>39970</v>
      </c>
      <c r="L52" s="64" t="s">
        <v>84</v>
      </c>
      <c r="M52" s="64">
        <v>29541.200000000001</v>
      </c>
      <c r="N52" s="172">
        <v>70880</v>
      </c>
      <c r="O52" s="64">
        <v>68240</v>
      </c>
      <c r="P52" s="112">
        <v>34192</v>
      </c>
      <c r="Q52" s="64" t="s">
        <v>56</v>
      </c>
      <c r="R52" s="113">
        <v>24294</v>
      </c>
      <c r="S52" s="124">
        <v>37880</v>
      </c>
      <c r="T52" s="64" t="s">
        <v>56</v>
      </c>
      <c r="U52" s="112">
        <v>8200</v>
      </c>
      <c r="V52" s="64">
        <v>7733.22</v>
      </c>
      <c r="W52" s="64" t="s">
        <v>147</v>
      </c>
      <c r="X52" s="64">
        <v>90250</v>
      </c>
      <c r="Y52" s="64" t="s">
        <v>56</v>
      </c>
      <c r="Z52" s="64" t="s">
        <v>56</v>
      </c>
      <c r="AA52" s="125"/>
      <c r="AB52" s="176">
        <v>9701</v>
      </c>
      <c r="AC52" s="113">
        <v>17141</v>
      </c>
      <c r="AD52" s="78">
        <v>45510</v>
      </c>
      <c r="AE52" s="158">
        <v>68240</v>
      </c>
      <c r="AF52" s="74">
        <v>7939</v>
      </c>
      <c r="AG52" s="64">
        <v>51990</v>
      </c>
      <c r="AH52" s="140"/>
    </row>
    <row r="53" spans="1:34" x14ac:dyDescent="0.3">
      <c r="A53" s="18" t="s">
        <v>12</v>
      </c>
      <c r="B53" s="64">
        <v>8148.6</v>
      </c>
      <c r="C53" s="64">
        <v>0</v>
      </c>
      <c r="D53" s="202">
        <f>10375*10</f>
        <v>103750</v>
      </c>
      <c r="E53" s="113">
        <v>83770</v>
      </c>
      <c r="F53" s="112" t="s">
        <v>56</v>
      </c>
      <c r="G53" s="64">
        <f>1834*10</f>
        <v>18340</v>
      </c>
      <c r="H53" s="193" t="s">
        <v>56</v>
      </c>
      <c r="I53" s="113">
        <v>17893.8</v>
      </c>
      <c r="J53" s="191">
        <v>69308.3</v>
      </c>
      <c r="K53" s="64">
        <v>1827</v>
      </c>
      <c r="L53" s="64">
        <v>0</v>
      </c>
      <c r="M53" s="64">
        <v>10648.3</v>
      </c>
      <c r="N53" s="172">
        <v>87860</v>
      </c>
      <c r="O53" s="64">
        <v>74210</v>
      </c>
      <c r="P53" s="112">
        <v>49690</v>
      </c>
      <c r="Q53" s="64" t="s">
        <v>56</v>
      </c>
      <c r="R53" s="113">
        <v>32830</v>
      </c>
      <c r="S53" s="110" t="s">
        <v>56</v>
      </c>
      <c r="T53" s="64">
        <v>48390</v>
      </c>
      <c r="U53" s="112">
        <v>7397.33</v>
      </c>
      <c r="V53" s="64" t="s">
        <v>56</v>
      </c>
      <c r="W53" s="64" t="s">
        <v>147</v>
      </c>
      <c r="X53" s="64">
        <v>54610</v>
      </c>
      <c r="Y53" s="64">
        <v>226</v>
      </c>
      <c r="Z53" s="64" t="s">
        <v>56</v>
      </c>
      <c r="AA53" s="125"/>
      <c r="AB53" s="175">
        <v>100594.6</v>
      </c>
      <c r="AC53" s="113">
        <v>42870</v>
      </c>
      <c r="AD53" s="78">
        <v>51060</v>
      </c>
      <c r="AE53" s="158">
        <v>69640</v>
      </c>
      <c r="AF53" s="74">
        <v>7210</v>
      </c>
      <c r="AG53" s="64">
        <v>94040</v>
      </c>
      <c r="AH53" s="140"/>
    </row>
    <row r="54" spans="1:34" x14ac:dyDescent="0.3">
      <c r="A54" s="18" t="s">
        <v>13</v>
      </c>
      <c r="B54" s="64">
        <v>30654.799999999999</v>
      </c>
      <c r="C54" s="64">
        <v>7478.4</v>
      </c>
      <c r="D54" s="202"/>
      <c r="E54" s="113">
        <v>58220</v>
      </c>
      <c r="F54" s="112" t="s">
        <v>56</v>
      </c>
      <c r="G54" s="64">
        <f>1442*10</f>
        <v>14420</v>
      </c>
      <c r="H54" s="193" t="s">
        <v>56</v>
      </c>
      <c r="I54" s="113">
        <v>14509.92</v>
      </c>
      <c r="J54" s="191">
        <v>26445.06</v>
      </c>
      <c r="K54" s="64">
        <v>20030</v>
      </c>
      <c r="L54" s="64">
        <v>22310</v>
      </c>
      <c r="M54" s="64">
        <v>10245.6</v>
      </c>
      <c r="N54" s="172">
        <v>76300</v>
      </c>
      <c r="O54" s="64">
        <v>69350</v>
      </c>
      <c r="P54" s="112">
        <v>68290</v>
      </c>
      <c r="Q54" s="64" t="s">
        <v>56</v>
      </c>
      <c r="R54" s="113">
        <v>38560.5</v>
      </c>
      <c r="S54" s="124">
        <v>14380</v>
      </c>
      <c r="T54" s="64" t="s">
        <v>56</v>
      </c>
      <c r="U54" s="112">
        <v>17988.75</v>
      </c>
      <c r="V54" s="64" t="s">
        <v>56</v>
      </c>
      <c r="W54" s="64">
        <v>1288</v>
      </c>
      <c r="X54" s="64">
        <v>77400</v>
      </c>
      <c r="Y54" s="64">
        <v>12071</v>
      </c>
      <c r="Z54" s="64" t="s">
        <v>56</v>
      </c>
      <c r="AA54" s="125"/>
      <c r="AB54" s="95">
        <v>14580.3</v>
      </c>
      <c r="AC54" s="113">
        <v>25754</v>
      </c>
      <c r="AD54" s="78">
        <v>29926</v>
      </c>
      <c r="AE54" s="158">
        <v>69350</v>
      </c>
      <c r="AF54" s="74">
        <v>6342.8</v>
      </c>
      <c r="AG54" s="64">
        <v>115750</v>
      </c>
      <c r="AH54" s="140"/>
    </row>
    <row r="55" spans="1:34" x14ac:dyDescent="0.3">
      <c r="A55" s="18" t="s">
        <v>32</v>
      </c>
      <c r="B55" s="64">
        <v>22711.200000000001</v>
      </c>
      <c r="C55" s="64">
        <v>4385.6099999999997</v>
      </c>
      <c r="D55" s="202">
        <f>51845+1905</f>
        <v>53750</v>
      </c>
      <c r="E55" s="113">
        <v>21433.5</v>
      </c>
      <c r="F55" s="112">
        <v>1700</v>
      </c>
      <c r="G55" s="64">
        <f>6208+9665.86</f>
        <v>15873.86</v>
      </c>
      <c r="H55" s="193" t="s">
        <v>126</v>
      </c>
      <c r="I55" s="113">
        <v>45828.59</v>
      </c>
      <c r="J55" s="191">
        <v>13470.66</v>
      </c>
      <c r="K55" s="64">
        <v>37510</v>
      </c>
      <c r="L55" s="64" t="s">
        <v>85</v>
      </c>
      <c r="M55" s="64">
        <v>23810</v>
      </c>
      <c r="N55" s="172">
        <v>59905</v>
      </c>
      <c r="O55" s="64">
        <v>65475</v>
      </c>
      <c r="P55" s="112">
        <v>75148</v>
      </c>
      <c r="Q55" s="64" t="s">
        <v>56</v>
      </c>
      <c r="R55" s="113">
        <v>14435</v>
      </c>
      <c r="S55" s="110" t="s">
        <v>56</v>
      </c>
      <c r="T55" s="64" t="s">
        <v>127</v>
      </c>
      <c r="U55" s="112">
        <v>4623.33</v>
      </c>
      <c r="V55" s="64" t="s">
        <v>56</v>
      </c>
      <c r="W55" s="64" t="s">
        <v>147</v>
      </c>
      <c r="X55" s="64">
        <v>23015</v>
      </c>
      <c r="Y55" s="64">
        <v>3112.15</v>
      </c>
      <c r="Z55" s="64" t="s">
        <v>56</v>
      </c>
      <c r="AA55" s="125"/>
      <c r="AB55" s="95">
        <v>49833.16</v>
      </c>
      <c r="AC55" s="113">
        <v>30517</v>
      </c>
      <c r="AD55" s="78">
        <v>23680</v>
      </c>
      <c r="AE55" s="158" t="s">
        <v>131</v>
      </c>
      <c r="AF55" s="74">
        <v>7939</v>
      </c>
      <c r="AG55" s="64">
        <v>60443</v>
      </c>
      <c r="AH55" s="140"/>
    </row>
    <row r="56" spans="1:34" x14ac:dyDescent="0.3">
      <c r="A56" s="19" t="s">
        <v>30</v>
      </c>
      <c r="B56" s="64">
        <v>8560</v>
      </c>
      <c r="C56" s="64">
        <v>4240</v>
      </c>
      <c r="D56" s="202">
        <f>12355.2+124.8</f>
        <v>12480</v>
      </c>
      <c r="E56" s="64" t="s">
        <v>56</v>
      </c>
      <c r="F56" s="112" t="s">
        <v>56</v>
      </c>
      <c r="G56" s="64">
        <f>8000*1.17</f>
        <v>9360</v>
      </c>
      <c r="H56" s="193" t="s">
        <v>56</v>
      </c>
      <c r="I56" s="113">
        <v>10080</v>
      </c>
      <c r="J56" s="191">
        <v>12480</v>
      </c>
      <c r="K56" s="64">
        <v>4160</v>
      </c>
      <c r="L56" s="64">
        <v>0</v>
      </c>
      <c r="M56" s="64">
        <v>9840</v>
      </c>
      <c r="N56" s="172">
        <v>12480</v>
      </c>
      <c r="O56" s="64">
        <v>12480</v>
      </c>
      <c r="P56" s="112">
        <v>13200</v>
      </c>
      <c r="Q56" s="64" t="s">
        <v>56</v>
      </c>
      <c r="R56" s="113">
        <v>10000</v>
      </c>
      <c r="S56" s="124">
        <v>10434</v>
      </c>
      <c r="T56" s="64">
        <v>12480</v>
      </c>
      <c r="U56" s="112">
        <v>12480</v>
      </c>
      <c r="V56" s="64" t="s">
        <v>56</v>
      </c>
      <c r="W56" s="64" t="s">
        <v>56</v>
      </c>
      <c r="X56" s="64">
        <v>11280</v>
      </c>
      <c r="Y56" s="64" t="s">
        <v>101</v>
      </c>
      <c r="Z56" s="64" t="s">
        <v>56</v>
      </c>
      <c r="AA56" s="125"/>
      <c r="AB56" s="95">
        <v>12480</v>
      </c>
      <c r="AC56" s="113">
        <v>8000</v>
      </c>
      <c r="AD56" s="78">
        <v>0</v>
      </c>
      <c r="AE56" s="158">
        <v>12480</v>
      </c>
      <c r="AF56" s="74" t="s">
        <v>56</v>
      </c>
      <c r="AG56" s="64">
        <v>12480</v>
      </c>
      <c r="AH56" s="110">
        <v>11600</v>
      </c>
    </row>
    <row r="57" spans="1:34" ht="15" thickBot="1" x14ac:dyDescent="0.35">
      <c r="A57" s="20" t="s">
        <v>45</v>
      </c>
      <c r="B57" s="64">
        <v>16943.16</v>
      </c>
      <c r="C57" s="65" t="s">
        <v>107</v>
      </c>
      <c r="D57" s="203">
        <v>336.61</v>
      </c>
      <c r="E57" s="65" t="s">
        <v>56</v>
      </c>
      <c r="F57" s="65" t="s">
        <v>56</v>
      </c>
      <c r="G57" s="65" t="s">
        <v>56</v>
      </c>
      <c r="H57" s="193" t="s">
        <v>56</v>
      </c>
      <c r="I57" s="65" t="s">
        <v>56</v>
      </c>
      <c r="J57" s="65" t="s">
        <v>56</v>
      </c>
      <c r="K57" s="65">
        <v>1303.32</v>
      </c>
      <c r="L57" s="65">
        <v>0</v>
      </c>
      <c r="M57" s="65">
        <v>674.82</v>
      </c>
      <c r="N57" s="65" t="s">
        <v>56</v>
      </c>
      <c r="O57" s="65" t="s">
        <v>120</v>
      </c>
      <c r="P57" s="65" t="s">
        <v>56</v>
      </c>
      <c r="Q57" s="64" t="s">
        <v>56</v>
      </c>
      <c r="R57" s="65" t="s">
        <v>56</v>
      </c>
      <c r="S57" s="65" t="s">
        <v>56</v>
      </c>
      <c r="T57" s="65" t="s">
        <v>56</v>
      </c>
      <c r="U57" s="65" t="s">
        <v>144</v>
      </c>
      <c r="V57" s="65" t="s">
        <v>56</v>
      </c>
      <c r="W57" s="65" t="s">
        <v>56</v>
      </c>
      <c r="X57" s="65" t="s">
        <v>56</v>
      </c>
      <c r="Y57" s="65">
        <v>95</v>
      </c>
      <c r="Z57" s="65" t="s">
        <v>58</v>
      </c>
      <c r="AA57" s="164"/>
      <c r="AB57" s="165" t="s">
        <v>56</v>
      </c>
      <c r="AC57" s="207">
        <v>825</v>
      </c>
      <c r="AD57" s="177">
        <v>0</v>
      </c>
      <c r="AE57" s="158" t="s">
        <v>56</v>
      </c>
      <c r="AF57" s="80">
        <v>750</v>
      </c>
      <c r="AG57" s="139" t="s">
        <v>56</v>
      </c>
      <c r="AH57" s="143">
        <v>1303.5</v>
      </c>
    </row>
    <row r="58" spans="1:34" ht="19.5" customHeight="1" thickBot="1" x14ac:dyDescent="0.35">
      <c r="A58" s="36" t="s">
        <v>42</v>
      </c>
      <c r="B58" s="41"/>
      <c r="C58" s="58"/>
      <c r="D58" s="58"/>
      <c r="E58" s="58"/>
      <c r="F58" s="58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81"/>
      <c r="AG58" s="114"/>
      <c r="AH58" s="141"/>
    </row>
    <row r="59" spans="1:34" ht="25.5" customHeight="1" x14ac:dyDescent="0.3">
      <c r="A59" s="17" t="s">
        <v>46</v>
      </c>
      <c r="B59" s="46"/>
      <c r="C59" s="129"/>
      <c r="D59" s="129"/>
      <c r="E59" s="59"/>
      <c r="F59" s="59"/>
      <c r="G59" s="67"/>
      <c r="H59" s="67"/>
      <c r="I59" s="67"/>
      <c r="J59" s="127">
        <v>8076300</v>
      </c>
      <c r="K59" s="67"/>
      <c r="L59" s="67"/>
      <c r="M59" s="67"/>
      <c r="N59" s="67"/>
      <c r="O59" s="127">
        <v>7324500</v>
      </c>
      <c r="P59" s="12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105"/>
      <c r="AB59" s="122"/>
      <c r="AC59" s="122"/>
      <c r="AD59" s="122"/>
      <c r="AE59" s="105"/>
      <c r="AF59" s="105"/>
      <c r="AG59" s="59"/>
      <c r="AH59" s="39"/>
    </row>
    <row r="60" spans="1:34" ht="24.9" customHeight="1" x14ac:dyDescent="0.3">
      <c r="A60" s="18" t="s">
        <v>40</v>
      </c>
      <c r="B60" s="47"/>
      <c r="C60" s="39"/>
      <c r="D60" s="39"/>
      <c r="E60" s="25"/>
      <c r="F60" s="25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106"/>
      <c r="AB60" s="106"/>
      <c r="AC60" s="106"/>
      <c r="AD60" s="106"/>
      <c r="AE60" s="106"/>
      <c r="AF60" s="106"/>
      <c r="AG60" s="25"/>
      <c r="AH60" s="39"/>
    </row>
    <row r="61" spans="1:34" ht="45" customHeight="1" x14ac:dyDescent="0.3">
      <c r="A61" s="18" t="s">
        <v>24</v>
      </c>
      <c r="B61" s="47"/>
      <c r="C61" s="39"/>
      <c r="D61" s="39"/>
      <c r="E61" s="25"/>
      <c r="F61" s="25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106"/>
      <c r="AB61" s="106"/>
      <c r="AC61" s="106"/>
      <c r="AD61" s="106"/>
      <c r="AE61" s="106"/>
      <c r="AF61" s="106"/>
      <c r="AG61" s="25"/>
      <c r="AH61" s="39"/>
    </row>
    <row r="62" spans="1:34" ht="45" customHeight="1" x14ac:dyDescent="0.3">
      <c r="A62" s="18" t="s">
        <v>25</v>
      </c>
      <c r="B62" s="47"/>
      <c r="C62" s="39"/>
      <c r="D62" s="39"/>
      <c r="E62" s="25"/>
      <c r="F62" s="25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106"/>
      <c r="AB62" s="106"/>
      <c r="AC62" s="106"/>
      <c r="AD62" s="106"/>
      <c r="AE62" s="106"/>
      <c r="AF62" s="106"/>
      <c r="AG62" s="25"/>
      <c r="AH62" s="39"/>
    </row>
    <row r="63" spans="1:34" ht="45" customHeight="1" x14ac:dyDescent="0.3">
      <c r="A63" s="6" t="s">
        <v>33</v>
      </c>
      <c r="B63" s="48"/>
      <c r="C63" s="39"/>
      <c r="D63" s="39"/>
      <c r="E63" s="25"/>
      <c r="F63" s="25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106"/>
      <c r="AB63" s="106"/>
      <c r="AC63" s="106"/>
      <c r="AD63" s="106"/>
      <c r="AE63" s="106"/>
      <c r="AF63" s="106"/>
      <c r="AG63" s="25"/>
      <c r="AH63" s="39"/>
    </row>
    <row r="64" spans="1:34" ht="15" customHeight="1" x14ac:dyDescent="0.3">
      <c r="A64" s="18"/>
      <c r="B64" s="49"/>
      <c r="C64" s="128"/>
      <c r="D64" s="128"/>
      <c r="E64" s="56"/>
      <c r="F64" s="56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107"/>
      <c r="AB64" s="107"/>
      <c r="AC64" s="107"/>
      <c r="AD64" s="107"/>
      <c r="AE64" s="107"/>
      <c r="AF64" s="107"/>
      <c r="AG64" s="56"/>
      <c r="AH64" s="39"/>
    </row>
    <row r="65" spans="1:34" x14ac:dyDescent="0.3">
      <c r="A65" s="18" t="s">
        <v>5</v>
      </c>
      <c r="B65" s="64">
        <v>14902.4</v>
      </c>
      <c r="C65" s="64">
        <v>16308.79</v>
      </c>
      <c r="D65" s="202">
        <v>15868.05</v>
      </c>
      <c r="E65" s="113">
        <v>18675.61</v>
      </c>
      <c r="F65" s="112">
        <v>12067.9</v>
      </c>
      <c r="G65" s="64">
        <v>19342</v>
      </c>
      <c r="H65" s="166">
        <v>49790.03</v>
      </c>
      <c r="I65" s="194">
        <v>12220.05</v>
      </c>
      <c r="J65" s="113">
        <v>34967.599999999999</v>
      </c>
      <c r="K65" s="172">
        <v>25751.59</v>
      </c>
      <c r="L65" s="64">
        <v>13627.08</v>
      </c>
      <c r="M65" s="64">
        <v>25560.880000000001</v>
      </c>
      <c r="N65" s="172">
        <v>19008.71</v>
      </c>
      <c r="O65" s="64">
        <v>23677.9</v>
      </c>
      <c r="P65" s="112">
        <v>12067.9</v>
      </c>
      <c r="Q65" s="64">
        <v>22418</v>
      </c>
      <c r="R65" s="113">
        <v>14839.9</v>
      </c>
      <c r="S65" s="124">
        <v>20851.919999999998</v>
      </c>
      <c r="T65" s="64">
        <v>13307.2</v>
      </c>
      <c r="U65" s="112">
        <v>26484.9</v>
      </c>
      <c r="V65" s="172">
        <v>22721.54</v>
      </c>
      <c r="W65" s="64">
        <v>17637.7</v>
      </c>
      <c r="X65" s="64">
        <v>19172.98</v>
      </c>
      <c r="Y65" s="64">
        <v>12064.25</v>
      </c>
      <c r="Z65" s="64">
        <v>25624.71</v>
      </c>
      <c r="AA65" s="64">
        <v>14256.7</v>
      </c>
      <c r="AB65" s="180">
        <v>1989.212</v>
      </c>
      <c r="AC65" s="113">
        <v>18839.400000000001</v>
      </c>
      <c r="AD65" s="112">
        <v>21678</v>
      </c>
      <c r="AE65" s="112">
        <v>14016</v>
      </c>
      <c r="AF65" s="64">
        <v>41360.75</v>
      </c>
      <c r="AG65" s="64">
        <v>19900.28</v>
      </c>
      <c r="AH65" s="64">
        <v>20355.3</v>
      </c>
    </row>
    <row r="66" spans="1:34" x14ac:dyDescent="0.3">
      <c r="A66" s="18" t="s">
        <v>21</v>
      </c>
      <c r="B66" s="64">
        <v>15587.91</v>
      </c>
      <c r="C66" s="64">
        <v>10600.71</v>
      </c>
      <c r="D66" s="202">
        <v>11107.64</v>
      </c>
      <c r="E66" s="113">
        <v>12139.15</v>
      </c>
      <c r="F66" s="112">
        <v>7844.14</v>
      </c>
      <c r="G66" s="64">
        <f>G65*0.65</f>
        <v>12572.300000000001</v>
      </c>
      <c r="H66" s="166">
        <v>32363.52</v>
      </c>
      <c r="I66" s="194">
        <v>7943.03</v>
      </c>
      <c r="J66" s="113">
        <v>34967.599999999999</v>
      </c>
      <c r="K66" s="172">
        <v>21888.85</v>
      </c>
      <c r="L66" s="64">
        <v>8857.6</v>
      </c>
      <c r="M66" s="64">
        <v>16614.57</v>
      </c>
      <c r="N66" s="172">
        <v>12355.66</v>
      </c>
      <c r="O66" s="64">
        <v>15390.64</v>
      </c>
      <c r="P66" s="112">
        <v>7844.14</v>
      </c>
      <c r="Q66" s="64">
        <v>14571.7</v>
      </c>
      <c r="R66" s="113">
        <v>9645.94</v>
      </c>
      <c r="S66" s="124">
        <v>13553.75</v>
      </c>
      <c r="T66" s="64">
        <v>8649.68</v>
      </c>
      <c r="U66" s="112">
        <v>17215.189999999999</v>
      </c>
      <c r="V66" s="172">
        <v>14769</v>
      </c>
      <c r="W66" s="64">
        <v>11464.51</v>
      </c>
      <c r="X66" s="64">
        <v>12462.44</v>
      </c>
      <c r="Y66" s="64">
        <v>7841.76</v>
      </c>
      <c r="Z66" s="64">
        <v>19218.53</v>
      </c>
      <c r="AA66" s="64"/>
      <c r="AB66" s="180">
        <v>1690.8301999999999</v>
      </c>
      <c r="AC66" s="113">
        <v>16013.49</v>
      </c>
      <c r="AD66" s="112">
        <v>14091</v>
      </c>
      <c r="AE66" s="112">
        <v>9811.2000000000007</v>
      </c>
      <c r="AF66" s="64">
        <v>26884.49</v>
      </c>
      <c r="AG66" s="64">
        <v>19900.28</v>
      </c>
      <c r="AH66" s="64">
        <v>20355.3</v>
      </c>
    </row>
    <row r="67" spans="1:34" x14ac:dyDescent="0.3">
      <c r="A67" s="18" t="s">
        <v>22</v>
      </c>
      <c r="B67" s="64">
        <v>5960.96</v>
      </c>
      <c r="C67" s="64">
        <v>6523.52</v>
      </c>
      <c r="D67" s="202">
        <v>7140.62</v>
      </c>
      <c r="E67" s="113">
        <v>7470.24</v>
      </c>
      <c r="F67" s="112">
        <v>4827.16</v>
      </c>
      <c r="G67" s="64">
        <f>G65*0.4</f>
        <v>7736.8</v>
      </c>
      <c r="H67" s="166">
        <v>19916.009999999998</v>
      </c>
      <c r="I67" s="194">
        <v>4888.0200000000004</v>
      </c>
      <c r="J67" s="113">
        <v>34967.599999999999</v>
      </c>
      <c r="K67" s="172">
        <v>15450.95</v>
      </c>
      <c r="L67" s="64">
        <v>5450.83</v>
      </c>
      <c r="M67" s="64">
        <v>10224.35</v>
      </c>
      <c r="N67" s="172">
        <v>7603.48</v>
      </c>
      <c r="O67" s="64">
        <v>9471.16</v>
      </c>
      <c r="P67" s="112">
        <v>4827.16</v>
      </c>
      <c r="Q67" s="64">
        <v>5828.68</v>
      </c>
      <c r="R67" s="113">
        <v>5935.96</v>
      </c>
      <c r="S67" s="124">
        <v>8340.77</v>
      </c>
      <c r="T67" s="64">
        <v>13972.56</v>
      </c>
      <c r="U67" s="112">
        <v>10593.96</v>
      </c>
      <c r="V67" s="172">
        <v>10224.69</v>
      </c>
      <c r="W67" s="64">
        <v>7055.08</v>
      </c>
      <c r="X67" s="64">
        <v>12462.44</v>
      </c>
      <c r="Y67" s="64">
        <v>4825.7</v>
      </c>
      <c r="Z67" s="64">
        <v>10249.879999999999</v>
      </c>
      <c r="AA67" s="64"/>
      <c r="AB67" s="180">
        <v>795.6848</v>
      </c>
      <c r="AC67" s="208">
        <v>18839.400000000001</v>
      </c>
      <c r="AD67" s="112">
        <v>14091</v>
      </c>
      <c r="AE67" s="112">
        <v>63076.2</v>
      </c>
      <c r="AF67" s="64">
        <v>16544.3</v>
      </c>
      <c r="AG67" s="64">
        <v>13930.2</v>
      </c>
      <c r="AH67" s="64">
        <v>13230.95</v>
      </c>
    </row>
    <row r="68" spans="1:34" x14ac:dyDescent="0.3">
      <c r="A68" s="18" t="s">
        <v>17</v>
      </c>
      <c r="B68" s="64">
        <v>2503.6</v>
      </c>
      <c r="C68" s="64">
        <v>1957.05</v>
      </c>
      <c r="D68" s="202">
        <f>D65*0.12</f>
        <v>1904.1659999999999</v>
      </c>
      <c r="E68" s="113">
        <v>2241.0700000000002</v>
      </c>
      <c r="F68" s="112">
        <v>1448.15</v>
      </c>
      <c r="G68" s="64">
        <f>G65*0.12</f>
        <v>2321.04</v>
      </c>
      <c r="H68" s="166">
        <v>5974.8</v>
      </c>
      <c r="I68" s="194">
        <v>1466.41</v>
      </c>
      <c r="J68" s="113">
        <v>4196.1099999999997</v>
      </c>
      <c r="K68" s="172">
        <v>3090.19</v>
      </c>
      <c r="L68" s="64">
        <v>1635.24</v>
      </c>
      <c r="M68" s="64">
        <v>3067.31</v>
      </c>
      <c r="N68" s="172">
        <v>2280.96</v>
      </c>
      <c r="O68" s="64">
        <v>2841.35</v>
      </c>
      <c r="P68" s="112">
        <v>1448.15</v>
      </c>
      <c r="Q68" s="64">
        <v>2690.16</v>
      </c>
      <c r="R68" s="113">
        <v>1780.79</v>
      </c>
      <c r="S68" s="124">
        <v>2502.23</v>
      </c>
      <c r="T68" s="64">
        <v>1596.86</v>
      </c>
      <c r="U68" s="112">
        <v>3178.19</v>
      </c>
      <c r="V68" s="172">
        <v>2726.58</v>
      </c>
      <c r="W68" s="64">
        <v>2116.5300000000002</v>
      </c>
      <c r="X68" s="64">
        <v>2300.7600000000002</v>
      </c>
      <c r="Y68" s="64"/>
      <c r="Z68" s="64">
        <v>3074.97</v>
      </c>
      <c r="AA68" s="64"/>
      <c r="AB68" s="180">
        <v>238.70543999999998</v>
      </c>
      <c r="AC68" s="113">
        <v>2260.73</v>
      </c>
      <c r="AD68" s="112">
        <v>2601</v>
      </c>
      <c r="AE68" s="112">
        <v>1681.92</v>
      </c>
      <c r="AF68" s="64">
        <v>4963.29</v>
      </c>
      <c r="AG68" s="64">
        <v>2388.0300000000002</v>
      </c>
      <c r="AH68" s="64">
        <v>2442.64</v>
      </c>
    </row>
    <row r="69" spans="1:34" x14ac:dyDescent="0.3">
      <c r="A69" s="18" t="s">
        <v>7</v>
      </c>
      <c r="B69" s="64">
        <v>689.25</v>
      </c>
      <c r="C69" s="64">
        <v>602</v>
      </c>
      <c r="D69" s="202">
        <v>799.38</v>
      </c>
      <c r="E69" s="113">
        <v>1377.98</v>
      </c>
      <c r="F69" s="112">
        <v>375</v>
      </c>
      <c r="G69" s="64">
        <f>E112*20+77.5+77.5+50</f>
        <v>205</v>
      </c>
      <c r="H69" s="166" t="s">
        <v>125</v>
      </c>
      <c r="I69" s="194">
        <v>686.5</v>
      </c>
      <c r="J69" s="113">
        <v>950</v>
      </c>
      <c r="K69" s="172">
        <v>646.17999999999995</v>
      </c>
      <c r="L69" s="64">
        <v>634.5</v>
      </c>
      <c r="M69" s="64">
        <v>617.01</v>
      </c>
      <c r="N69" s="172">
        <v>1328</v>
      </c>
      <c r="O69" s="64">
        <v>708</v>
      </c>
      <c r="P69" s="112">
        <v>597.75</v>
      </c>
      <c r="Q69" s="64">
        <v>715.5</v>
      </c>
      <c r="R69" s="113">
        <v>645</v>
      </c>
      <c r="S69" s="124">
        <v>1329</v>
      </c>
      <c r="T69" s="64">
        <v>442.4</v>
      </c>
      <c r="U69" s="112">
        <v>535.04999999999995</v>
      </c>
      <c r="V69" s="64" t="s">
        <v>56</v>
      </c>
      <c r="W69" s="64" t="s">
        <v>149</v>
      </c>
      <c r="X69" s="64">
        <v>2367</v>
      </c>
      <c r="Y69" s="64">
        <v>600</v>
      </c>
      <c r="Z69" s="64">
        <v>939.36</v>
      </c>
      <c r="AA69" s="64"/>
      <c r="AB69" s="180">
        <v>631.66</v>
      </c>
      <c r="AC69" s="113">
        <v>448.5</v>
      </c>
      <c r="AD69" s="112">
        <v>890</v>
      </c>
      <c r="AE69" s="112">
        <v>880</v>
      </c>
      <c r="AF69" s="64">
        <v>1012</v>
      </c>
      <c r="AG69" s="64">
        <v>943.5</v>
      </c>
      <c r="AH69" s="64" t="s">
        <v>56</v>
      </c>
    </row>
    <row r="70" spans="1:34" x14ac:dyDescent="0.3">
      <c r="A70" s="18" t="s">
        <v>17</v>
      </c>
      <c r="B70" s="64">
        <v>87.51</v>
      </c>
      <c r="C70" s="64">
        <v>72.239999999999995</v>
      </c>
      <c r="D70" s="202">
        <f>D69*0.12</f>
        <v>95.925600000000003</v>
      </c>
      <c r="E70" s="113">
        <f>E69*0.12</f>
        <v>165.35759999999999</v>
      </c>
      <c r="F70" s="112">
        <v>47.4</v>
      </c>
      <c r="G70" s="64">
        <f>G69*0.12</f>
        <v>24.599999999999998</v>
      </c>
      <c r="H70" s="166" t="s">
        <v>56</v>
      </c>
      <c r="I70" s="194">
        <v>82.38</v>
      </c>
      <c r="J70" s="113">
        <v>114</v>
      </c>
      <c r="K70" s="172">
        <v>77.540000000000006</v>
      </c>
      <c r="L70" s="64">
        <v>76.14</v>
      </c>
      <c r="M70" s="64">
        <v>74.040000000000006</v>
      </c>
      <c r="N70" s="172">
        <v>159.30000000000001</v>
      </c>
      <c r="O70" s="64">
        <v>84.96</v>
      </c>
      <c r="P70" s="112">
        <v>71.73</v>
      </c>
      <c r="Q70" s="64">
        <v>85.86</v>
      </c>
      <c r="R70" s="113">
        <v>77.400000000000006</v>
      </c>
      <c r="S70" s="124">
        <v>159.47999999999999</v>
      </c>
      <c r="T70" s="64">
        <v>53.09</v>
      </c>
      <c r="U70" s="112">
        <v>64.209999999999994</v>
      </c>
      <c r="V70" s="64" t="s">
        <v>56</v>
      </c>
      <c r="W70" s="64" t="s">
        <v>149</v>
      </c>
      <c r="X70" s="64">
        <v>284</v>
      </c>
      <c r="Y70" s="64">
        <v>72</v>
      </c>
      <c r="Z70" s="64">
        <v>112.72</v>
      </c>
      <c r="AA70" s="64"/>
      <c r="AB70" s="180">
        <f>SUM(AB69)*0.12</f>
        <v>75.799199999999999</v>
      </c>
      <c r="AC70" s="113">
        <v>53.82</v>
      </c>
      <c r="AD70" s="112">
        <v>107</v>
      </c>
      <c r="AE70" s="112">
        <v>105.6</v>
      </c>
      <c r="AF70" s="64">
        <v>121.44</v>
      </c>
      <c r="AG70" s="64">
        <v>113.22</v>
      </c>
      <c r="AH70" s="64" t="s">
        <v>56</v>
      </c>
    </row>
    <row r="71" spans="1:34" x14ac:dyDescent="0.3">
      <c r="A71" s="18" t="s">
        <v>23</v>
      </c>
      <c r="B71" s="64">
        <v>820</v>
      </c>
      <c r="C71" s="64">
        <v>12955.65</v>
      </c>
      <c r="D71" s="202">
        <v>2575.0700000000002</v>
      </c>
      <c r="E71" s="113">
        <v>1353.11</v>
      </c>
      <c r="F71" s="112">
        <v>717</v>
      </c>
      <c r="G71" s="64">
        <v>611.6</v>
      </c>
      <c r="H71" s="166">
        <v>1028.95</v>
      </c>
      <c r="I71" s="194">
        <v>1942.5</v>
      </c>
      <c r="J71" s="113">
        <v>1084</v>
      </c>
      <c r="K71" s="172">
        <v>744.49</v>
      </c>
      <c r="L71" s="64">
        <v>562.15</v>
      </c>
      <c r="M71" s="64">
        <v>893.48</v>
      </c>
      <c r="N71" s="172">
        <v>915.8</v>
      </c>
      <c r="O71" s="64">
        <v>612.54999999999995</v>
      </c>
      <c r="P71" s="112">
        <v>317.5</v>
      </c>
      <c r="Q71" s="64">
        <v>415</v>
      </c>
      <c r="R71" s="113">
        <v>556.5</v>
      </c>
      <c r="S71" s="124">
        <v>819.9</v>
      </c>
      <c r="T71" s="64">
        <v>954</v>
      </c>
      <c r="U71" s="112">
        <v>75</v>
      </c>
      <c r="V71" s="64">
        <f>[1]Sheet1!C71</f>
        <v>988.72</v>
      </c>
      <c r="W71" s="64" t="s">
        <v>56</v>
      </c>
      <c r="X71" s="64">
        <v>1120.9000000000001</v>
      </c>
      <c r="Y71" s="74">
        <v>215</v>
      </c>
      <c r="Z71" s="64">
        <v>540.78</v>
      </c>
      <c r="AA71" s="64"/>
      <c r="AB71" s="180">
        <v>1030.54</v>
      </c>
      <c r="AC71" s="113">
        <v>569</v>
      </c>
      <c r="AD71" s="112">
        <v>866</v>
      </c>
      <c r="AE71" s="112">
        <v>1870.5</v>
      </c>
      <c r="AF71" s="64">
        <v>858.93</v>
      </c>
      <c r="AG71" s="64">
        <v>524.59</v>
      </c>
      <c r="AH71" s="64">
        <v>1470</v>
      </c>
    </row>
    <row r="72" spans="1:34" x14ac:dyDescent="0.3">
      <c r="A72" s="18" t="s">
        <v>17</v>
      </c>
      <c r="B72" s="64">
        <v>98.4</v>
      </c>
      <c r="C72" s="64">
        <v>1554.68</v>
      </c>
      <c r="D72" s="202">
        <f>D71*0.12</f>
        <v>309.00839999999999</v>
      </c>
      <c r="E72" s="113">
        <f>E71*0.12</f>
        <v>162.37319999999997</v>
      </c>
      <c r="F72" s="112">
        <v>86.04</v>
      </c>
      <c r="G72" s="64">
        <f>G71*0.12</f>
        <v>73.391999999999996</v>
      </c>
      <c r="H72" s="166">
        <v>123.47</v>
      </c>
      <c r="I72" s="194">
        <v>233.1</v>
      </c>
      <c r="J72" s="113">
        <v>130.08000000000001</v>
      </c>
      <c r="K72" s="172">
        <v>89.34</v>
      </c>
      <c r="L72" s="64">
        <v>67.45</v>
      </c>
      <c r="M72" s="64">
        <v>107.22</v>
      </c>
      <c r="N72" s="172">
        <v>109.9</v>
      </c>
      <c r="O72" s="64">
        <v>73.510000000000005</v>
      </c>
      <c r="P72" s="112">
        <v>38.1</v>
      </c>
      <c r="Q72" s="64">
        <v>49.8</v>
      </c>
      <c r="R72" s="113">
        <v>66.78</v>
      </c>
      <c r="S72" s="124">
        <v>98.39</v>
      </c>
      <c r="T72" s="64">
        <v>114.48</v>
      </c>
      <c r="U72" s="112">
        <v>9</v>
      </c>
      <c r="V72" s="64">
        <f>[1]Sheet1!C72</f>
        <v>118.65</v>
      </c>
      <c r="W72" s="64" t="s">
        <v>56</v>
      </c>
      <c r="X72" s="64">
        <v>134.51</v>
      </c>
      <c r="Y72" s="64">
        <v>25.8</v>
      </c>
      <c r="Z72" s="64">
        <v>64.89</v>
      </c>
      <c r="AA72" s="64"/>
      <c r="AB72" s="180">
        <v>123.66</v>
      </c>
      <c r="AC72" s="113">
        <v>68.28</v>
      </c>
      <c r="AD72" s="112">
        <v>104</v>
      </c>
      <c r="AE72" s="112">
        <v>224.46</v>
      </c>
      <c r="AF72" s="64">
        <v>103.07</v>
      </c>
      <c r="AG72" s="64">
        <v>62.95</v>
      </c>
      <c r="AH72" s="64">
        <v>88.24</v>
      </c>
    </row>
    <row r="73" spans="1:34" x14ac:dyDescent="0.3">
      <c r="A73" s="18" t="s">
        <v>9</v>
      </c>
      <c r="B73" s="64">
        <v>956</v>
      </c>
      <c r="C73" s="64" t="s">
        <v>55</v>
      </c>
      <c r="D73" s="202">
        <v>1733.24</v>
      </c>
      <c r="E73" s="113">
        <v>2083.04</v>
      </c>
      <c r="F73" s="112" t="s">
        <v>56</v>
      </c>
      <c r="G73" s="64">
        <f>120+2*95+90+50*5+3*60</f>
        <v>830</v>
      </c>
      <c r="H73" s="64" t="s">
        <v>125</v>
      </c>
      <c r="I73" s="194">
        <v>1021</v>
      </c>
      <c r="J73" s="113">
        <v>879</v>
      </c>
      <c r="K73" s="64" t="s">
        <v>55</v>
      </c>
      <c r="L73" s="64">
        <v>818.9</v>
      </c>
      <c r="M73" s="64">
        <v>644</v>
      </c>
      <c r="N73" s="172">
        <v>2035</v>
      </c>
      <c r="O73" s="64">
        <v>875.56</v>
      </c>
      <c r="P73" s="112" t="s">
        <v>68</v>
      </c>
      <c r="Q73" s="64">
        <v>732.25</v>
      </c>
      <c r="R73" s="125" t="s">
        <v>73</v>
      </c>
      <c r="S73" s="110" t="s">
        <v>56</v>
      </c>
      <c r="T73" s="64">
        <v>786.65</v>
      </c>
      <c r="U73" s="112">
        <v>972</v>
      </c>
      <c r="V73" s="64" t="s">
        <v>56</v>
      </c>
      <c r="W73" s="64" t="s">
        <v>149</v>
      </c>
      <c r="X73" s="64">
        <v>2152</v>
      </c>
      <c r="Y73" s="64">
        <v>819</v>
      </c>
      <c r="Z73" s="64">
        <v>1262.21</v>
      </c>
      <c r="AA73" s="64"/>
      <c r="AB73" s="180" t="s">
        <v>56</v>
      </c>
      <c r="AC73" s="113" t="s">
        <v>135</v>
      </c>
      <c r="AD73" s="112">
        <v>1462</v>
      </c>
      <c r="AE73" s="112" t="s">
        <v>130</v>
      </c>
      <c r="AF73" s="64" t="s">
        <v>56</v>
      </c>
      <c r="AG73" s="64" t="s">
        <v>67</v>
      </c>
      <c r="AH73" s="64" t="s">
        <v>56</v>
      </c>
    </row>
    <row r="74" spans="1:34" x14ac:dyDescent="0.3">
      <c r="A74" s="18" t="s">
        <v>17</v>
      </c>
      <c r="B74" s="64">
        <v>109.92</v>
      </c>
      <c r="C74" s="64" t="s">
        <v>55</v>
      </c>
      <c r="D74" s="202">
        <f>D73*0.12</f>
        <v>207.9888</v>
      </c>
      <c r="E74" s="113">
        <f>E73*0.12</f>
        <v>249.9648</v>
      </c>
      <c r="F74" s="112" t="s">
        <v>56</v>
      </c>
      <c r="G74" s="64">
        <f>G73*0.12</f>
        <v>99.6</v>
      </c>
      <c r="H74" s="64" t="s">
        <v>56</v>
      </c>
      <c r="I74" s="194">
        <v>122.52</v>
      </c>
      <c r="J74" s="113">
        <v>105.48</v>
      </c>
      <c r="K74" s="64" t="s">
        <v>55</v>
      </c>
      <c r="L74" s="64">
        <v>98.26</v>
      </c>
      <c r="M74" s="64">
        <v>77.28</v>
      </c>
      <c r="N74" s="172">
        <v>244.2</v>
      </c>
      <c r="O74" s="64">
        <v>105.07</v>
      </c>
      <c r="P74" s="112" t="s">
        <v>68</v>
      </c>
      <c r="Q74" s="64">
        <v>87.87</v>
      </c>
      <c r="R74" s="125" t="s">
        <v>73</v>
      </c>
      <c r="S74" s="110" t="s">
        <v>56</v>
      </c>
      <c r="T74" s="64">
        <v>94.6</v>
      </c>
      <c r="U74" s="112">
        <v>116.64</v>
      </c>
      <c r="V74" s="64" t="s">
        <v>56</v>
      </c>
      <c r="W74" s="64" t="s">
        <v>149</v>
      </c>
      <c r="X74" s="64">
        <v>258.24</v>
      </c>
      <c r="Y74" s="64">
        <v>98.28</v>
      </c>
      <c r="Z74" s="64">
        <v>151.47</v>
      </c>
      <c r="AA74" s="64"/>
      <c r="AB74" s="181" t="s">
        <v>56</v>
      </c>
      <c r="AC74" s="113">
        <v>103.52</v>
      </c>
      <c r="AD74" s="112">
        <v>175</v>
      </c>
      <c r="AE74" s="112" t="s">
        <v>56</v>
      </c>
      <c r="AF74" s="64" t="s">
        <v>56</v>
      </c>
      <c r="AG74" s="64" t="s">
        <v>67</v>
      </c>
      <c r="AH74" s="64" t="s">
        <v>56</v>
      </c>
    </row>
    <row r="75" spans="1:34" x14ac:dyDescent="0.3">
      <c r="A75" s="18" t="s">
        <v>10</v>
      </c>
      <c r="B75" s="64">
        <v>5682</v>
      </c>
      <c r="C75" s="64">
        <v>29400</v>
      </c>
      <c r="D75" s="202">
        <f>30000/2640*1437</f>
        <v>16329.545454545454</v>
      </c>
      <c r="E75" s="113" t="s">
        <v>56</v>
      </c>
      <c r="F75" s="112" t="s">
        <v>56</v>
      </c>
      <c r="G75" s="64">
        <f>30000/3000*514</f>
        <v>5140</v>
      </c>
      <c r="H75" s="64" t="s">
        <v>56</v>
      </c>
      <c r="I75" s="194">
        <v>10239.620000000001</v>
      </c>
      <c r="J75" s="113">
        <v>3750</v>
      </c>
      <c r="K75" s="172">
        <v>4242.42</v>
      </c>
      <c r="L75" s="64">
        <v>18580</v>
      </c>
      <c r="M75" s="64">
        <v>9630</v>
      </c>
      <c r="N75" s="172">
        <v>600</v>
      </c>
      <c r="O75" s="64">
        <v>7524</v>
      </c>
      <c r="P75" s="112">
        <v>10800</v>
      </c>
      <c r="Q75" s="64" t="s">
        <v>57</v>
      </c>
      <c r="R75" s="113">
        <v>291</v>
      </c>
      <c r="S75" s="110" t="s">
        <v>56</v>
      </c>
      <c r="T75" s="64" t="s">
        <v>56</v>
      </c>
      <c r="U75" s="112">
        <v>15300</v>
      </c>
      <c r="V75" s="64" t="s">
        <v>56</v>
      </c>
      <c r="W75" s="64" t="s">
        <v>147</v>
      </c>
      <c r="X75" s="64">
        <v>10978</v>
      </c>
      <c r="Y75" s="64" t="s">
        <v>56</v>
      </c>
      <c r="Z75" s="64" t="s">
        <v>56</v>
      </c>
      <c r="AA75" s="64"/>
      <c r="AB75" s="181">
        <v>20438.97</v>
      </c>
      <c r="AC75" s="113">
        <v>18000</v>
      </c>
      <c r="AD75" s="112">
        <v>24840</v>
      </c>
      <c r="AE75" s="112">
        <v>0</v>
      </c>
      <c r="AF75" s="74">
        <v>2835</v>
      </c>
      <c r="AG75" s="64">
        <v>26100</v>
      </c>
      <c r="AH75" s="63"/>
    </row>
    <row r="76" spans="1:34" x14ac:dyDescent="0.3">
      <c r="A76" s="18" t="s">
        <v>11</v>
      </c>
      <c r="B76" s="64">
        <v>7173.74</v>
      </c>
      <c r="C76" s="64">
        <v>582.75</v>
      </c>
      <c r="D76" s="202">
        <v>19619</v>
      </c>
      <c r="E76" s="113">
        <v>86880</v>
      </c>
      <c r="F76" s="64"/>
      <c r="G76" s="64" t="s">
        <v>117</v>
      </c>
      <c r="H76" s="64" t="s">
        <v>56</v>
      </c>
      <c r="I76" s="194">
        <v>1805.83</v>
      </c>
      <c r="J76" s="113">
        <v>14450.52</v>
      </c>
      <c r="K76" s="172">
        <v>4324</v>
      </c>
      <c r="L76" s="64" t="s">
        <v>86</v>
      </c>
      <c r="M76" s="64">
        <v>6336.5</v>
      </c>
      <c r="N76" s="172" t="s">
        <v>56</v>
      </c>
      <c r="O76" s="64">
        <v>19619</v>
      </c>
      <c r="P76" s="112">
        <v>34192</v>
      </c>
      <c r="Q76" s="64" t="s">
        <v>57</v>
      </c>
      <c r="R76" s="113">
        <v>24294</v>
      </c>
      <c r="S76" s="124">
        <v>10909.44</v>
      </c>
      <c r="T76" s="64" t="s">
        <v>56</v>
      </c>
      <c r="U76" s="112">
        <v>8200</v>
      </c>
      <c r="V76" s="172">
        <v>2426.94</v>
      </c>
      <c r="W76" s="64" t="s">
        <v>147</v>
      </c>
      <c r="X76" s="64">
        <v>90248</v>
      </c>
      <c r="Y76" s="64" t="s">
        <v>56</v>
      </c>
      <c r="Z76" s="64" t="s">
        <v>56</v>
      </c>
      <c r="AA76" s="64"/>
      <c r="AB76" s="181">
        <v>8245.85</v>
      </c>
      <c r="AC76" s="113">
        <v>17141</v>
      </c>
      <c r="AD76" s="112">
        <v>13084</v>
      </c>
      <c r="AE76" s="112">
        <v>19653.12</v>
      </c>
      <c r="AF76" s="74">
        <v>7939</v>
      </c>
      <c r="AG76" s="64">
        <v>14553</v>
      </c>
      <c r="AH76" s="63"/>
    </row>
    <row r="77" spans="1:34" x14ac:dyDescent="0.3">
      <c r="A77" s="18" t="s">
        <v>12</v>
      </c>
      <c r="B77" s="64">
        <v>0</v>
      </c>
      <c r="C77" s="64">
        <v>0</v>
      </c>
      <c r="D77" s="202">
        <f>648*100</f>
        <v>64800</v>
      </c>
      <c r="E77" s="113" t="s">
        <v>56</v>
      </c>
      <c r="F77" s="112" t="s">
        <v>56</v>
      </c>
      <c r="G77" s="64"/>
      <c r="H77" s="64" t="s">
        <v>56</v>
      </c>
      <c r="I77" s="194">
        <v>0</v>
      </c>
      <c r="J77" s="113">
        <v>36214.199999999997</v>
      </c>
      <c r="K77" s="172">
        <v>2343</v>
      </c>
      <c r="L77" s="64">
        <v>0</v>
      </c>
      <c r="M77" s="64">
        <v>96.28</v>
      </c>
      <c r="N77" s="172" t="s">
        <v>56</v>
      </c>
      <c r="O77" s="64">
        <v>113886</v>
      </c>
      <c r="P77" s="112">
        <v>0</v>
      </c>
      <c r="Q77" s="64" t="s">
        <v>57</v>
      </c>
      <c r="R77" s="113">
        <v>34110</v>
      </c>
      <c r="S77" s="110" t="s">
        <v>56</v>
      </c>
      <c r="T77" s="64" t="s">
        <v>56</v>
      </c>
      <c r="U77" s="112">
        <v>0</v>
      </c>
      <c r="V77" s="64" t="s">
        <v>56</v>
      </c>
      <c r="W77" s="64" t="s">
        <v>56</v>
      </c>
      <c r="X77" s="64">
        <v>22650</v>
      </c>
      <c r="Y77" s="64">
        <v>0</v>
      </c>
      <c r="Z77" s="64" t="s">
        <v>56</v>
      </c>
      <c r="AA77" s="64"/>
      <c r="AB77" s="181">
        <v>53067.99</v>
      </c>
      <c r="AC77" s="113">
        <v>2790</v>
      </c>
      <c r="AD77" s="112">
        <v>0</v>
      </c>
      <c r="AE77" s="112">
        <v>56400</v>
      </c>
      <c r="AF77" s="74">
        <v>0</v>
      </c>
      <c r="AG77" s="64">
        <v>11126.7</v>
      </c>
      <c r="AH77" s="63"/>
    </row>
    <row r="78" spans="1:34" x14ac:dyDescent="0.3">
      <c r="A78" s="18" t="s">
        <v>13</v>
      </c>
      <c r="B78" s="64">
        <v>163160.4</v>
      </c>
      <c r="C78" s="64">
        <v>0</v>
      </c>
      <c r="D78" s="202"/>
      <c r="E78" s="113">
        <v>205590</v>
      </c>
      <c r="F78" s="112" t="s">
        <v>56</v>
      </c>
      <c r="G78" s="64">
        <f>3466*30</f>
        <v>103980</v>
      </c>
      <c r="H78" s="64" t="s">
        <v>56</v>
      </c>
      <c r="I78" s="194">
        <v>92257.12</v>
      </c>
      <c r="J78" s="113">
        <v>127595.47</v>
      </c>
      <c r="K78" s="172">
        <v>144420</v>
      </c>
      <c r="L78" s="64">
        <v>86280</v>
      </c>
      <c r="M78" s="64">
        <v>6061.98</v>
      </c>
      <c r="N78" s="172">
        <v>51990</v>
      </c>
      <c r="O78" s="64">
        <v>333750</v>
      </c>
      <c r="P78" s="112" t="s">
        <v>104</v>
      </c>
      <c r="Q78" s="64" t="s">
        <v>57</v>
      </c>
      <c r="R78" s="113">
        <v>292248</v>
      </c>
      <c r="S78" s="124">
        <v>88005.6</v>
      </c>
      <c r="T78" s="64" t="s">
        <v>56</v>
      </c>
      <c r="U78" s="112">
        <v>74213.279999999999</v>
      </c>
      <c r="V78" s="64" t="s">
        <v>56</v>
      </c>
      <c r="W78" s="64">
        <v>1288</v>
      </c>
      <c r="X78" s="64">
        <v>483362.7</v>
      </c>
      <c r="Y78" s="74">
        <v>27621.63</v>
      </c>
      <c r="Z78" s="64" t="s">
        <v>56</v>
      </c>
      <c r="AA78" s="64"/>
      <c r="AB78" s="182">
        <v>53067.99</v>
      </c>
      <c r="AC78" s="113">
        <v>185683</v>
      </c>
      <c r="AD78" s="112">
        <v>43317</v>
      </c>
      <c r="AE78" s="112">
        <v>333750</v>
      </c>
      <c r="AF78" s="74">
        <v>37052</v>
      </c>
      <c r="AG78" s="64">
        <v>388920</v>
      </c>
      <c r="AH78" s="63"/>
    </row>
    <row r="79" spans="1:34" x14ac:dyDescent="0.3">
      <c r="A79" s="18" t="s">
        <v>31</v>
      </c>
      <c r="B79" s="64">
        <v>28325</v>
      </c>
      <c r="C79" s="64">
        <v>4385.6099999999997</v>
      </c>
      <c r="D79" s="202">
        <f>51845+1711</f>
        <v>53556</v>
      </c>
      <c r="E79" s="113">
        <v>21433.5</v>
      </c>
      <c r="F79" s="112">
        <v>1700</v>
      </c>
      <c r="G79" s="64">
        <f>6208+9665.86</f>
        <v>15873.86</v>
      </c>
      <c r="H79" s="64" t="s">
        <v>56</v>
      </c>
      <c r="I79" s="194">
        <v>6172.2</v>
      </c>
      <c r="J79" s="113">
        <v>4490.22</v>
      </c>
      <c r="K79" s="172">
        <v>3678.18</v>
      </c>
      <c r="L79" s="64" t="s">
        <v>87</v>
      </c>
      <c r="M79" s="64">
        <v>23810</v>
      </c>
      <c r="N79" s="172">
        <v>59905</v>
      </c>
      <c r="O79" s="64">
        <v>65475</v>
      </c>
      <c r="P79" s="112">
        <v>34192</v>
      </c>
      <c r="Q79" s="64" t="s">
        <v>57</v>
      </c>
      <c r="R79" s="113">
        <v>14435</v>
      </c>
      <c r="S79" s="110" t="s">
        <v>56</v>
      </c>
      <c r="T79" s="64" t="s">
        <v>128</v>
      </c>
      <c r="U79" s="112">
        <v>4623.33</v>
      </c>
      <c r="V79" s="64" t="s">
        <v>56</v>
      </c>
      <c r="W79" s="64" t="s">
        <v>147</v>
      </c>
      <c r="X79" s="64">
        <v>23015</v>
      </c>
      <c r="Y79" s="64">
        <v>3112.15</v>
      </c>
      <c r="Z79" s="64" t="s">
        <v>56</v>
      </c>
      <c r="AA79" s="64"/>
      <c r="AB79" s="181">
        <v>49833.16</v>
      </c>
      <c r="AC79" s="113">
        <v>30517</v>
      </c>
      <c r="AD79" s="112">
        <v>23680</v>
      </c>
      <c r="AE79" s="112">
        <v>41945</v>
      </c>
      <c r="AF79" s="74">
        <v>7939</v>
      </c>
      <c r="AG79" s="64">
        <v>61119</v>
      </c>
      <c r="AH79" s="63"/>
    </row>
    <row r="80" spans="1:34" x14ac:dyDescent="0.3">
      <c r="A80" s="19" t="s">
        <v>30</v>
      </c>
      <c r="B80" s="64">
        <v>0</v>
      </c>
      <c r="C80" s="64">
        <v>15900</v>
      </c>
      <c r="D80" s="202">
        <f>0.78*30000</f>
        <v>23400</v>
      </c>
      <c r="E80" s="64" t="s">
        <v>56</v>
      </c>
      <c r="F80" s="112" t="s">
        <v>56</v>
      </c>
      <c r="G80" s="64">
        <f>30000*0.58</f>
        <v>17400</v>
      </c>
      <c r="H80" s="64" t="s">
        <v>56</v>
      </c>
      <c r="I80" s="194">
        <v>18900</v>
      </c>
      <c r="J80" s="113">
        <v>23400</v>
      </c>
      <c r="K80" s="172">
        <v>7800</v>
      </c>
      <c r="L80" s="64">
        <v>0</v>
      </c>
      <c r="M80" s="64">
        <v>15300</v>
      </c>
      <c r="N80" s="172">
        <v>23400</v>
      </c>
      <c r="O80" s="64">
        <v>23400</v>
      </c>
      <c r="P80" s="112" t="s">
        <v>105</v>
      </c>
      <c r="Q80" s="64" t="s">
        <v>57</v>
      </c>
      <c r="R80" s="113">
        <v>18600</v>
      </c>
      <c r="S80" s="124">
        <v>21000</v>
      </c>
      <c r="T80" s="64">
        <v>23400</v>
      </c>
      <c r="U80" s="112">
        <v>23400</v>
      </c>
      <c r="V80" s="64" t="s">
        <v>56</v>
      </c>
      <c r="W80" s="64" t="s">
        <v>147</v>
      </c>
      <c r="X80" s="64">
        <v>21000</v>
      </c>
      <c r="Y80" s="64" t="s">
        <v>56</v>
      </c>
      <c r="Z80" s="64" t="s">
        <v>56</v>
      </c>
      <c r="AA80" s="64"/>
      <c r="AB80" s="181">
        <v>23400</v>
      </c>
      <c r="AC80" s="113">
        <v>15000</v>
      </c>
      <c r="AD80" s="112">
        <v>0</v>
      </c>
      <c r="AE80" s="112">
        <v>23400</v>
      </c>
      <c r="AF80" s="74" t="s">
        <v>56</v>
      </c>
      <c r="AG80" s="64">
        <v>46800</v>
      </c>
      <c r="AH80" s="64">
        <v>21500</v>
      </c>
    </row>
    <row r="81" spans="1:34" ht="15" thickBot="1" x14ac:dyDescent="0.35">
      <c r="A81" s="20" t="s">
        <v>45</v>
      </c>
      <c r="B81" s="64">
        <v>70972.2</v>
      </c>
      <c r="C81" s="65" t="s">
        <v>107</v>
      </c>
      <c r="D81" s="203">
        <v>793.4</v>
      </c>
      <c r="E81" s="65" t="s">
        <v>56</v>
      </c>
      <c r="F81" s="65"/>
      <c r="G81" s="65"/>
      <c r="H81" s="64" t="s">
        <v>56</v>
      </c>
      <c r="I81" s="57"/>
      <c r="J81" s="65"/>
      <c r="K81" s="171">
        <v>5459.4</v>
      </c>
      <c r="L81" s="65">
        <v>0</v>
      </c>
      <c r="M81" s="65">
        <v>2471.4499999999998</v>
      </c>
      <c r="N81" s="65"/>
      <c r="O81" s="65" t="s">
        <v>121</v>
      </c>
      <c r="P81" s="65"/>
      <c r="Q81" s="65" t="s">
        <v>57</v>
      </c>
      <c r="R81" s="65"/>
      <c r="S81" s="65"/>
      <c r="T81" s="65" t="s">
        <v>56</v>
      </c>
      <c r="U81" s="65" t="s">
        <v>145</v>
      </c>
      <c r="V81" s="65" t="s">
        <v>56</v>
      </c>
      <c r="W81" s="65" t="s">
        <v>56</v>
      </c>
      <c r="X81" s="65"/>
      <c r="Y81" s="65">
        <v>95</v>
      </c>
      <c r="Z81" s="65" t="s">
        <v>58</v>
      </c>
      <c r="AA81" s="71"/>
      <c r="AB81" s="154" t="s">
        <v>56</v>
      </c>
      <c r="AC81" s="204"/>
      <c r="AD81" s="168">
        <v>0</v>
      </c>
      <c r="AE81" s="112"/>
      <c r="AF81" s="80">
        <v>1750</v>
      </c>
      <c r="AG81" s="125" t="s">
        <v>56</v>
      </c>
      <c r="AH81" s="71">
        <v>5460</v>
      </c>
    </row>
    <row r="82" spans="1:34" ht="20.100000000000001" customHeight="1" thickBot="1" x14ac:dyDescent="0.35">
      <c r="A82" s="35" t="s">
        <v>26</v>
      </c>
      <c r="B82" s="50"/>
      <c r="C82" s="60"/>
      <c r="D82" s="60"/>
      <c r="E82" s="60"/>
      <c r="F82" s="60"/>
      <c r="G82" s="66"/>
      <c r="H82" s="66"/>
      <c r="I82" s="60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114"/>
      <c r="AH82" s="39"/>
    </row>
    <row r="83" spans="1:34" ht="25.5" customHeight="1" x14ac:dyDescent="0.3">
      <c r="A83" s="17" t="s">
        <v>27</v>
      </c>
      <c r="B83" s="51"/>
      <c r="C83" s="57"/>
      <c r="D83" s="57"/>
      <c r="E83" s="57"/>
      <c r="F83" s="57"/>
      <c r="G83" s="65"/>
      <c r="H83" s="65"/>
      <c r="I83" s="57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75"/>
      <c r="AH83" s="134"/>
    </row>
    <row r="84" spans="1:34" x14ac:dyDescent="0.3">
      <c r="A84" s="18"/>
      <c r="B84" s="40"/>
      <c r="C84" s="57"/>
      <c r="D84" s="57"/>
      <c r="E84" s="57"/>
      <c r="F84" s="57"/>
      <c r="G84" s="65"/>
      <c r="H84" s="65"/>
      <c r="I84" s="57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75"/>
      <c r="AH84" s="121"/>
    </row>
    <row r="85" spans="1:34" x14ac:dyDescent="0.3">
      <c r="A85" s="18" t="s">
        <v>5</v>
      </c>
      <c r="B85" s="64">
        <v>619</v>
      </c>
      <c r="C85" s="64">
        <v>636.44000000000005</v>
      </c>
      <c r="D85" s="202">
        <v>1308.43</v>
      </c>
      <c r="E85" s="113">
        <v>713.44</v>
      </c>
      <c r="F85" s="112">
        <v>465</v>
      </c>
      <c r="G85" s="64">
        <v>611.6</v>
      </c>
      <c r="H85" s="166">
        <v>873.67</v>
      </c>
      <c r="I85" s="194">
        <v>751.3</v>
      </c>
      <c r="J85" s="166">
        <v>618.5</v>
      </c>
      <c r="K85" s="172">
        <v>744.49</v>
      </c>
      <c r="L85" s="64">
        <v>562.15</v>
      </c>
      <c r="M85" s="64">
        <v>493.78</v>
      </c>
      <c r="N85" s="172">
        <v>731.16</v>
      </c>
      <c r="O85" s="64">
        <v>519</v>
      </c>
      <c r="P85" s="112">
        <v>693</v>
      </c>
      <c r="Q85" s="64">
        <v>650</v>
      </c>
      <c r="R85" s="113">
        <v>556.5</v>
      </c>
      <c r="S85" s="156">
        <v>591.02</v>
      </c>
      <c r="T85" s="64">
        <v>528.5</v>
      </c>
      <c r="U85" s="112">
        <v>465.4</v>
      </c>
      <c r="V85" s="172">
        <v>875.69</v>
      </c>
      <c r="W85" s="64">
        <v>737.2</v>
      </c>
      <c r="X85" s="64">
        <v>841.49</v>
      </c>
      <c r="Y85" s="64">
        <v>461.75</v>
      </c>
      <c r="Z85" s="64">
        <v>540.78</v>
      </c>
      <c r="AA85" s="64"/>
      <c r="AB85" s="178">
        <v>685.27</v>
      </c>
      <c r="AC85" s="113">
        <v>644.4</v>
      </c>
      <c r="AD85" s="78">
        <v>866</v>
      </c>
      <c r="AE85" s="158">
        <v>608.5</v>
      </c>
      <c r="AF85" s="64">
        <v>858.93</v>
      </c>
      <c r="AG85" s="64">
        <v>801.74</v>
      </c>
      <c r="AH85" s="64">
        <v>735.3</v>
      </c>
    </row>
    <row r="86" spans="1:34" x14ac:dyDescent="0.3">
      <c r="A86" s="18" t="s">
        <v>21</v>
      </c>
      <c r="B86" s="64">
        <v>647.47</v>
      </c>
      <c r="C86" s="64">
        <v>413.69</v>
      </c>
      <c r="D86" s="202">
        <v>915.9</v>
      </c>
      <c r="E86" s="113">
        <v>463.74</v>
      </c>
      <c r="F86" s="112">
        <v>302.51</v>
      </c>
      <c r="G86" s="64">
        <f>G85*0.65</f>
        <v>397.54</v>
      </c>
      <c r="H86" s="166">
        <v>567.89</v>
      </c>
      <c r="I86" s="194">
        <v>488.35</v>
      </c>
      <c r="J86" s="166">
        <v>618.5</v>
      </c>
      <c r="K86" s="172">
        <v>632.82000000000005</v>
      </c>
      <c r="L86" s="64">
        <v>365.39</v>
      </c>
      <c r="M86" s="64">
        <v>320.95999999999998</v>
      </c>
      <c r="N86" s="172">
        <v>475.25</v>
      </c>
      <c r="O86" s="64">
        <v>337.61</v>
      </c>
      <c r="P86" s="112">
        <v>450.45</v>
      </c>
      <c r="Q86" s="64">
        <v>422.5</v>
      </c>
      <c r="R86" s="113">
        <v>361.73</v>
      </c>
      <c r="S86" s="156">
        <v>384.16</v>
      </c>
      <c r="T86" s="64">
        <v>343.53</v>
      </c>
      <c r="U86" s="112">
        <v>302.51</v>
      </c>
      <c r="V86" s="172">
        <v>569.20000000000005</v>
      </c>
      <c r="W86" s="64">
        <v>479.18</v>
      </c>
      <c r="X86" s="64">
        <v>546.97</v>
      </c>
      <c r="Y86" s="64">
        <v>300.14</v>
      </c>
      <c r="Z86" s="64">
        <v>405.59</v>
      </c>
      <c r="AA86" s="64"/>
      <c r="AB86" s="178">
        <v>582.47949999999992</v>
      </c>
      <c r="AC86" s="113">
        <v>547.74</v>
      </c>
      <c r="AD86" s="78">
        <v>563</v>
      </c>
      <c r="AE86" s="158">
        <v>425.95</v>
      </c>
      <c r="AF86" s="64">
        <v>558.29999999999995</v>
      </c>
      <c r="AG86" s="64">
        <v>801.74</v>
      </c>
      <c r="AH86" s="64">
        <v>735.3</v>
      </c>
    </row>
    <row r="87" spans="1:34" x14ac:dyDescent="0.3">
      <c r="A87" s="18" t="s">
        <v>22</v>
      </c>
      <c r="B87" s="64">
        <v>247.6</v>
      </c>
      <c r="C87" s="64">
        <v>254.58</v>
      </c>
      <c r="D87" s="202">
        <v>588.79</v>
      </c>
      <c r="E87" s="113">
        <v>285.38</v>
      </c>
      <c r="F87" s="112">
        <v>186.16</v>
      </c>
      <c r="G87" s="64">
        <f>G85*0.4</f>
        <v>244.64000000000001</v>
      </c>
      <c r="H87" s="166">
        <v>349.47</v>
      </c>
      <c r="I87" s="194">
        <v>300.52</v>
      </c>
      <c r="J87" s="166">
        <v>618.5</v>
      </c>
      <c r="K87" s="172">
        <v>446.69</v>
      </c>
      <c r="L87" s="64">
        <v>224.86</v>
      </c>
      <c r="M87" s="64">
        <v>197.51</v>
      </c>
      <c r="N87" s="172">
        <v>0</v>
      </c>
      <c r="O87" s="64">
        <v>207.76</v>
      </c>
      <c r="P87" s="112">
        <v>277.2</v>
      </c>
      <c r="Q87" s="64">
        <v>169</v>
      </c>
      <c r="R87" s="113">
        <v>222.6</v>
      </c>
      <c r="S87" s="156">
        <v>236.41</v>
      </c>
      <c r="T87" s="64">
        <v>554.92999999999995</v>
      </c>
      <c r="U87" s="112">
        <v>186.16</v>
      </c>
      <c r="V87" s="172">
        <v>350.28</v>
      </c>
      <c r="W87" s="64">
        <v>294.88</v>
      </c>
      <c r="X87" s="64">
        <v>546.97</v>
      </c>
      <c r="Y87" s="64">
        <v>184.7</v>
      </c>
      <c r="Z87" s="64">
        <v>216.31</v>
      </c>
      <c r="AA87" s="64"/>
      <c r="AB87" s="178">
        <v>274.108</v>
      </c>
      <c r="AC87" s="113">
        <v>644.4</v>
      </c>
      <c r="AD87" s="78">
        <v>563</v>
      </c>
      <c r="AE87" s="158">
        <v>273.83</v>
      </c>
      <c r="AF87" s="64">
        <v>343.57</v>
      </c>
      <c r="AG87" s="64">
        <v>561.22</v>
      </c>
      <c r="AH87" s="64">
        <v>477.95</v>
      </c>
    </row>
    <row r="88" spans="1:34" x14ac:dyDescent="0.3">
      <c r="A88" s="18" t="s">
        <v>17</v>
      </c>
      <c r="B88" s="64">
        <v>103.99</v>
      </c>
      <c r="C88" s="64">
        <v>76.37</v>
      </c>
      <c r="D88" s="202">
        <v>157.01</v>
      </c>
      <c r="E88" s="113">
        <v>85.61</v>
      </c>
      <c r="F88" s="112">
        <v>55.85</v>
      </c>
      <c r="G88" s="64">
        <f>G85*0.12</f>
        <v>73.391999999999996</v>
      </c>
      <c r="H88" s="166">
        <v>104.84</v>
      </c>
      <c r="I88" s="194">
        <v>90.16</v>
      </c>
      <c r="J88" s="166">
        <v>74.22</v>
      </c>
      <c r="K88" s="172">
        <v>89.34</v>
      </c>
      <c r="L88" s="64">
        <v>67.45</v>
      </c>
      <c r="M88" s="64">
        <v>59.25</v>
      </c>
      <c r="N88" s="172">
        <v>87.74</v>
      </c>
      <c r="O88" s="64">
        <v>62.33</v>
      </c>
      <c r="P88" s="112">
        <v>83.16</v>
      </c>
      <c r="Q88" s="64">
        <v>78</v>
      </c>
      <c r="R88" s="113">
        <v>66.78</v>
      </c>
      <c r="S88" s="156">
        <v>70.92</v>
      </c>
      <c r="T88" s="64">
        <v>63.42</v>
      </c>
      <c r="U88" s="112">
        <v>55.85</v>
      </c>
      <c r="V88" s="172">
        <v>105.08</v>
      </c>
      <c r="W88" s="64">
        <v>88.47</v>
      </c>
      <c r="X88" s="64">
        <v>100.98</v>
      </c>
      <c r="Y88" s="64">
        <v>55.41</v>
      </c>
      <c r="Z88" s="64">
        <v>64.89</v>
      </c>
      <c r="AA88" s="64"/>
      <c r="AB88" s="178">
        <v>82.232399999999998</v>
      </c>
      <c r="AC88" s="113">
        <v>77.33</v>
      </c>
      <c r="AD88" s="78">
        <v>104</v>
      </c>
      <c r="AE88" s="158">
        <v>73.02</v>
      </c>
      <c r="AF88" s="64">
        <v>103.07</v>
      </c>
      <c r="AG88" s="64">
        <v>96.21</v>
      </c>
      <c r="AH88" s="64">
        <v>88.24</v>
      </c>
    </row>
    <row r="89" spans="1:34" ht="15" thickBot="1" x14ac:dyDescent="0.35">
      <c r="A89" s="20" t="s">
        <v>45</v>
      </c>
      <c r="B89" s="64">
        <v>900</v>
      </c>
      <c r="C89" s="65" t="s">
        <v>56</v>
      </c>
      <c r="D89" s="203">
        <v>65.42</v>
      </c>
      <c r="E89" s="65"/>
      <c r="F89" s="65"/>
      <c r="G89" s="65"/>
      <c r="H89" s="65"/>
      <c r="I89" s="65"/>
      <c r="J89" s="65"/>
      <c r="K89" s="171">
        <v>112.5</v>
      </c>
      <c r="L89" s="65">
        <v>0</v>
      </c>
      <c r="M89" s="65">
        <v>49.38</v>
      </c>
      <c r="N89" s="65"/>
      <c r="O89" s="65" t="s">
        <v>56</v>
      </c>
      <c r="P89" s="65"/>
      <c r="Q89" s="65"/>
      <c r="R89" s="65"/>
      <c r="S89" s="65"/>
      <c r="T89" s="65" t="s">
        <v>129</v>
      </c>
      <c r="U89" s="65"/>
      <c r="V89" s="65" t="s">
        <v>56</v>
      </c>
      <c r="W89" s="65" t="s">
        <v>56</v>
      </c>
      <c r="X89" s="65"/>
      <c r="Y89" s="65">
        <v>95</v>
      </c>
      <c r="Z89" s="65" t="s">
        <v>56</v>
      </c>
      <c r="AA89" s="71"/>
      <c r="AB89" s="138"/>
      <c r="AC89" s="138"/>
      <c r="AD89" s="165" t="s">
        <v>56</v>
      </c>
      <c r="AE89" s="57"/>
      <c r="AF89" s="80" t="s">
        <v>56</v>
      </c>
      <c r="AG89" s="131" t="s">
        <v>56</v>
      </c>
      <c r="AH89" s="71">
        <v>112.5</v>
      </c>
    </row>
    <row r="90" spans="1:34" ht="21" customHeight="1" thickBot="1" x14ac:dyDescent="0.35">
      <c r="A90" s="36" t="s">
        <v>44</v>
      </c>
      <c r="B90" s="41"/>
      <c r="C90" s="58"/>
      <c r="D90" s="58"/>
      <c r="E90" s="58"/>
      <c r="F90" s="58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162" t="s">
        <v>56</v>
      </c>
      <c r="AC90" s="162"/>
      <c r="AD90" s="162"/>
      <c r="AE90" s="60"/>
      <c r="AF90" s="66"/>
      <c r="AG90" s="114"/>
      <c r="AH90" s="39"/>
    </row>
    <row r="91" spans="1:34" ht="30.75" customHeight="1" x14ac:dyDescent="0.3">
      <c r="A91" s="21" t="s">
        <v>36</v>
      </c>
      <c r="B91" s="52"/>
      <c r="C91" s="130"/>
      <c r="D91" s="108"/>
      <c r="E91" s="61"/>
      <c r="F91" s="61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65">
        <v>65234.25</v>
      </c>
      <c r="Z91" s="70"/>
      <c r="AA91" s="70"/>
      <c r="AB91" s="70"/>
      <c r="AC91" s="70"/>
      <c r="AD91" s="70"/>
      <c r="AE91" s="70"/>
      <c r="AF91" s="70"/>
      <c r="AG91" s="108"/>
      <c r="AH91" s="134"/>
    </row>
    <row r="92" spans="1:34" ht="25.5" customHeight="1" x14ac:dyDescent="0.3">
      <c r="A92" s="18" t="s">
        <v>35</v>
      </c>
      <c r="B92" s="53"/>
      <c r="C92" s="93"/>
      <c r="D92" s="63"/>
      <c r="E92" s="62"/>
      <c r="F92" s="62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5">
        <v>1844.64</v>
      </c>
      <c r="Z92" s="64"/>
      <c r="AA92" s="64"/>
      <c r="AB92" s="64"/>
      <c r="AC92" s="64">
        <v>298898</v>
      </c>
      <c r="AD92" s="64"/>
      <c r="AE92" s="64"/>
      <c r="AF92" s="64"/>
      <c r="AG92" s="62"/>
      <c r="AH92" s="63"/>
    </row>
    <row r="93" spans="1:34" x14ac:dyDescent="0.3">
      <c r="A93" s="22"/>
      <c r="B93" s="40"/>
      <c r="C93" s="53"/>
      <c r="D93" s="52"/>
      <c r="E93" s="75"/>
      <c r="F93" s="7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131"/>
      <c r="AH93" s="63"/>
    </row>
    <row r="94" spans="1:34" ht="15" thickBot="1" x14ac:dyDescent="0.35">
      <c r="A94" s="23" t="s">
        <v>34</v>
      </c>
      <c r="B94" s="54">
        <v>2303.6</v>
      </c>
      <c r="C94" s="173">
        <v>150</v>
      </c>
      <c r="D94" s="71">
        <v>4679.1400000000003</v>
      </c>
      <c r="E94" s="103">
        <v>2855.07</v>
      </c>
      <c r="F94" s="71">
        <v>1844.64</v>
      </c>
      <c r="G94" s="71">
        <v>2882.17</v>
      </c>
      <c r="H94" s="71">
        <v>3466.89</v>
      </c>
      <c r="I94" s="71"/>
      <c r="J94" s="71">
        <v>3749.27</v>
      </c>
      <c r="K94" s="71">
        <v>5014.99</v>
      </c>
      <c r="L94" s="71">
        <v>2202.19</v>
      </c>
      <c r="M94" s="71">
        <v>272.44</v>
      </c>
      <c r="N94" s="71"/>
      <c r="O94" s="71">
        <v>536</v>
      </c>
      <c r="P94" s="71">
        <v>3121.69</v>
      </c>
      <c r="Q94" s="71">
        <v>250</v>
      </c>
      <c r="R94" s="103">
        <v>2262.98</v>
      </c>
      <c r="S94" s="157">
        <v>2306.54</v>
      </c>
      <c r="T94" s="71">
        <v>2041</v>
      </c>
      <c r="U94" s="71">
        <v>100</v>
      </c>
      <c r="V94" s="174">
        <v>3473.07</v>
      </c>
      <c r="W94" s="71" t="s">
        <v>56</v>
      </c>
      <c r="X94" s="71">
        <v>1106.29</v>
      </c>
      <c r="Y94" s="71">
        <v>1844.64</v>
      </c>
      <c r="Z94" s="71">
        <v>2145.02</v>
      </c>
      <c r="AA94" s="71"/>
      <c r="AB94" s="167">
        <v>2487.56</v>
      </c>
      <c r="AC94" s="167"/>
      <c r="AD94" s="167">
        <v>3329</v>
      </c>
      <c r="AE94" s="54">
        <v>2187.9</v>
      </c>
      <c r="AF94" s="71">
        <v>3182.35</v>
      </c>
      <c r="AG94" s="71">
        <v>4706.28</v>
      </c>
      <c r="AH94" s="101"/>
    </row>
    <row r="95" spans="1:34" x14ac:dyDescent="0.3">
      <c r="A95" s="2"/>
    </row>
  </sheetData>
  <dataConsolidate/>
  <mergeCells count="2">
    <mergeCell ref="A22:A23"/>
    <mergeCell ref="AF22:AF23"/>
  </mergeCells>
  <pageMargins left="0.7" right="0.7" top="0.75" bottom="0.75" header="0.3" footer="0.3"/>
  <pageSetup scale="55" fitToWidth="0" fitToHeight="0" orientation="landscape" r:id="rId1"/>
  <rowBreaks count="1" manualBreakCount="1">
    <brk id="9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DD8A-7471-484C-AE21-1258A42933BF}">
  <dimension ref="A1:L96"/>
  <sheetViews>
    <sheetView zoomScaleNormal="100" workbookViewId="0">
      <selection activeCell="O6" sqref="O6"/>
    </sheetView>
  </sheetViews>
  <sheetFormatPr defaultRowHeight="14.4" x14ac:dyDescent="0.3"/>
  <cols>
    <col min="1" max="1" width="52.6640625" customWidth="1"/>
    <col min="2" max="2" width="13.6640625" style="24" customWidth="1"/>
    <col min="3" max="4" width="16.109375" style="24" customWidth="1"/>
    <col min="5" max="5" width="14" style="24" customWidth="1"/>
    <col min="6" max="6" width="17.5546875" style="24" customWidth="1"/>
    <col min="7" max="7" width="15.6640625" style="24" customWidth="1"/>
    <col min="8" max="8" width="18.33203125" style="24" customWidth="1"/>
    <col min="9" max="9" width="13.5546875" style="24" customWidth="1"/>
    <col min="10" max="10" width="11.88671875" style="24" customWidth="1"/>
    <col min="11" max="11" width="14.33203125" style="24" customWidth="1"/>
    <col min="12" max="12" width="18.5546875" style="24" customWidth="1"/>
    <col min="13" max="25" width="9.109375"/>
  </cols>
  <sheetData>
    <row r="1" spans="1:12" ht="35.25" customHeight="1" x14ac:dyDescent="0.3"/>
    <row r="2" spans="1:12" ht="27" customHeight="1" x14ac:dyDescent="0.3"/>
    <row r="3" spans="1:12" ht="15" thickBot="1" x14ac:dyDescent="0.35">
      <c r="A3" s="33" t="s">
        <v>0</v>
      </c>
      <c r="B3" s="87" t="s">
        <v>61</v>
      </c>
      <c r="C3" s="195" t="s">
        <v>62</v>
      </c>
      <c r="D3" s="184" t="s">
        <v>139</v>
      </c>
      <c r="E3" s="183" t="s">
        <v>63</v>
      </c>
      <c r="F3" s="189" t="s">
        <v>71</v>
      </c>
      <c r="G3" s="184" t="s">
        <v>64</v>
      </c>
      <c r="H3" s="109" t="s">
        <v>74</v>
      </c>
      <c r="I3" s="184" t="s">
        <v>65</v>
      </c>
      <c r="J3" s="82" t="s">
        <v>68</v>
      </c>
      <c r="K3" s="184" t="s">
        <v>115</v>
      </c>
      <c r="L3" s="119" t="s">
        <v>79</v>
      </c>
    </row>
    <row r="4" spans="1:12" x14ac:dyDescent="0.3">
      <c r="A4" s="13" t="s">
        <v>41</v>
      </c>
      <c r="B4" s="26"/>
      <c r="C4" s="39"/>
      <c r="D4" s="190">
        <v>363435</v>
      </c>
      <c r="E4" s="148"/>
      <c r="F4" s="149"/>
      <c r="G4" s="59"/>
      <c r="H4" s="59"/>
      <c r="I4" s="59"/>
      <c r="J4" s="59"/>
      <c r="K4" s="186">
        <v>367980</v>
      </c>
      <c r="L4" s="52"/>
    </row>
    <row r="5" spans="1:12" x14ac:dyDescent="0.3">
      <c r="A5" s="13" t="s">
        <v>47</v>
      </c>
      <c r="B5" s="26"/>
      <c r="C5" s="39"/>
      <c r="D5" s="25"/>
      <c r="E5" s="148"/>
      <c r="F5" s="25"/>
      <c r="G5" s="25"/>
      <c r="H5" s="25"/>
      <c r="I5" s="25"/>
      <c r="J5" s="25"/>
      <c r="L5" s="52"/>
    </row>
    <row r="6" spans="1:12" ht="45" customHeight="1" x14ac:dyDescent="0.3">
      <c r="A6" s="6" t="s">
        <v>1</v>
      </c>
      <c r="B6" s="27"/>
      <c r="C6" s="39"/>
      <c r="D6" s="25"/>
      <c r="E6" s="148"/>
      <c r="F6" s="25"/>
      <c r="G6" s="25"/>
      <c r="H6" s="25"/>
      <c r="I6" s="25"/>
      <c r="J6" s="25"/>
      <c r="L6" s="52"/>
    </row>
    <row r="7" spans="1:12" x14ac:dyDescent="0.3">
      <c r="A7" s="14" t="s">
        <v>2</v>
      </c>
      <c r="B7" s="26"/>
      <c r="C7" s="39"/>
      <c r="D7" s="25"/>
      <c r="E7" s="148"/>
      <c r="F7" s="25"/>
      <c r="G7" s="25"/>
      <c r="H7" s="25"/>
      <c r="I7" s="25"/>
      <c r="J7" s="25"/>
      <c r="L7" s="52"/>
    </row>
    <row r="8" spans="1:12" ht="36.75" customHeight="1" x14ac:dyDescent="0.3">
      <c r="A8" s="6" t="s">
        <v>3</v>
      </c>
      <c r="B8" s="27"/>
      <c r="C8" s="39"/>
      <c r="D8" s="25"/>
      <c r="E8" s="148"/>
      <c r="F8" s="25"/>
      <c r="G8" s="25"/>
      <c r="H8" s="25"/>
      <c r="I8" s="25"/>
      <c r="J8" s="25"/>
      <c r="L8" s="52"/>
    </row>
    <row r="9" spans="1:12" x14ac:dyDescent="0.3">
      <c r="A9" s="6" t="s">
        <v>4</v>
      </c>
      <c r="B9" s="27"/>
      <c r="C9" s="39"/>
      <c r="D9" s="209" t="s">
        <v>136</v>
      </c>
      <c r="E9" s="148"/>
      <c r="F9" s="25"/>
      <c r="G9" s="25"/>
      <c r="H9" s="25"/>
      <c r="I9" s="25"/>
      <c r="J9" s="25"/>
      <c r="L9" s="52"/>
    </row>
    <row r="10" spans="1:12" ht="15" customHeight="1" x14ac:dyDescent="0.3">
      <c r="A10" s="6" t="s">
        <v>5</v>
      </c>
      <c r="B10" s="78">
        <v>1412.5</v>
      </c>
      <c r="C10" s="64">
        <v>2826.27</v>
      </c>
      <c r="D10" s="64">
        <v>2984</v>
      </c>
      <c r="E10" s="64">
        <v>1750.75</v>
      </c>
      <c r="F10" s="144">
        <v>987.55</v>
      </c>
      <c r="G10" s="64">
        <v>1505.53</v>
      </c>
      <c r="H10" s="64">
        <v>1561.36</v>
      </c>
      <c r="I10" s="172">
        <v>2570.5</v>
      </c>
      <c r="J10" s="110">
        <v>2582.4699999999998</v>
      </c>
      <c r="K10" s="210">
        <v>2170.8200000000002</v>
      </c>
      <c r="L10" s="64">
        <v>1587.5</v>
      </c>
    </row>
    <row r="11" spans="1:12" ht="15" customHeight="1" x14ac:dyDescent="0.3">
      <c r="A11" s="6" t="s">
        <v>6</v>
      </c>
      <c r="B11" s="78">
        <v>857.03</v>
      </c>
      <c r="C11" s="64">
        <v>2119.6999999999998</v>
      </c>
      <c r="D11" s="64">
        <v>2238</v>
      </c>
      <c r="E11" s="64">
        <v>1313.06</v>
      </c>
      <c r="F11" s="112">
        <v>641.91</v>
      </c>
      <c r="G11" s="64">
        <v>978.59</v>
      </c>
      <c r="H11" s="64">
        <v>1171.02</v>
      </c>
      <c r="I11" s="172">
        <v>1670.83</v>
      </c>
      <c r="J11" s="110">
        <v>1678.61</v>
      </c>
      <c r="K11" s="210">
        <v>1411.03</v>
      </c>
      <c r="L11" s="64">
        <v>1031.8800000000001</v>
      </c>
    </row>
    <row r="12" spans="1:12" ht="15" customHeight="1" x14ac:dyDescent="0.3">
      <c r="A12" s="6" t="s">
        <v>28</v>
      </c>
      <c r="B12" s="78">
        <v>6.5</v>
      </c>
      <c r="C12" s="64">
        <v>339.15</v>
      </c>
      <c r="D12" s="64">
        <v>358.08</v>
      </c>
      <c r="E12" s="64">
        <v>210.09</v>
      </c>
      <c r="F12" s="112">
        <v>118.51</v>
      </c>
      <c r="G12" s="64">
        <v>268.26</v>
      </c>
      <c r="H12" s="64">
        <v>187.36</v>
      </c>
      <c r="I12" s="172">
        <v>308.45999999999998</v>
      </c>
      <c r="J12" s="110">
        <v>382.1</v>
      </c>
      <c r="K12" s="210">
        <v>260.5</v>
      </c>
      <c r="L12" s="64">
        <v>190.5</v>
      </c>
    </row>
    <row r="13" spans="1:12" ht="15" customHeight="1" x14ac:dyDescent="0.3">
      <c r="A13" s="6" t="s">
        <v>7</v>
      </c>
      <c r="B13" s="78">
        <v>527.4</v>
      </c>
      <c r="C13" s="64">
        <v>414</v>
      </c>
      <c r="D13" s="64">
        <v>871</v>
      </c>
      <c r="E13" s="64">
        <v>525</v>
      </c>
      <c r="F13" s="112">
        <v>392.98</v>
      </c>
      <c r="G13" s="64">
        <v>446.38</v>
      </c>
      <c r="H13" s="64">
        <v>464.41</v>
      </c>
      <c r="I13" s="172">
        <v>512</v>
      </c>
      <c r="J13" s="110">
        <v>497.8</v>
      </c>
      <c r="K13" s="210">
        <v>541.52</v>
      </c>
      <c r="L13" s="64">
        <v>697.75</v>
      </c>
    </row>
    <row r="14" spans="1:12" ht="15" customHeight="1" x14ac:dyDescent="0.3">
      <c r="A14" s="6" t="s">
        <v>28</v>
      </c>
      <c r="B14" s="78"/>
      <c r="C14" s="64">
        <v>49.68</v>
      </c>
      <c r="D14" s="64">
        <v>104.52</v>
      </c>
      <c r="E14" s="64">
        <v>63</v>
      </c>
      <c r="F14" s="112">
        <v>47.16</v>
      </c>
      <c r="G14" s="64"/>
      <c r="H14" s="64">
        <v>55.73</v>
      </c>
      <c r="I14" s="172">
        <v>61.44</v>
      </c>
      <c r="J14" s="110">
        <v>59.74</v>
      </c>
      <c r="K14" s="210">
        <v>64.98</v>
      </c>
      <c r="L14" s="64">
        <v>83.73</v>
      </c>
    </row>
    <row r="15" spans="1:12" ht="15" customHeight="1" x14ac:dyDescent="0.3">
      <c r="A15" s="6" t="s">
        <v>8</v>
      </c>
      <c r="B15" s="78"/>
      <c r="C15" s="64">
        <v>313</v>
      </c>
      <c r="D15" s="64">
        <v>139</v>
      </c>
      <c r="E15" s="64">
        <v>128.25</v>
      </c>
      <c r="F15" s="112">
        <v>82.78</v>
      </c>
      <c r="G15" s="64">
        <v>79.8</v>
      </c>
      <c r="H15" s="64">
        <v>156.22999999999999</v>
      </c>
      <c r="I15" s="172">
        <v>144.80000000000001</v>
      </c>
      <c r="J15" s="110">
        <v>103.86</v>
      </c>
      <c r="K15" s="210">
        <v>101.52</v>
      </c>
      <c r="L15" s="64">
        <v>375</v>
      </c>
    </row>
    <row r="16" spans="1:12" ht="15" customHeight="1" x14ac:dyDescent="0.3">
      <c r="A16" s="6" t="s">
        <v>28</v>
      </c>
      <c r="B16" s="78"/>
      <c r="C16" s="64">
        <v>37.56</v>
      </c>
      <c r="D16" s="64">
        <v>16.68</v>
      </c>
      <c r="E16" s="64">
        <v>15.39</v>
      </c>
      <c r="F16" s="112">
        <v>9.93</v>
      </c>
      <c r="G16" s="64"/>
      <c r="H16" s="64">
        <v>18.75</v>
      </c>
      <c r="I16" s="172">
        <v>17.38</v>
      </c>
      <c r="J16" s="110">
        <v>12.46</v>
      </c>
      <c r="K16" s="210">
        <v>12.18</v>
      </c>
      <c r="L16" s="64">
        <v>45</v>
      </c>
    </row>
    <row r="17" spans="1:12" ht="15" customHeight="1" x14ac:dyDescent="0.3">
      <c r="A17" s="6" t="s">
        <v>9</v>
      </c>
      <c r="B17" s="78"/>
      <c r="C17" s="64">
        <v>500</v>
      </c>
      <c r="D17" s="64">
        <v>478</v>
      </c>
      <c r="E17" s="64">
        <v>317.5</v>
      </c>
      <c r="F17" s="112">
        <v>182.85</v>
      </c>
      <c r="G17" s="64">
        <v>203.75</v>
      </c>
      <c r="H17" s="64">
        <v>314.88</v>
      </c>
      <c r="I17" s="172">
        <v>411</v>
      </c>
      <c r="J17" s="110">
        <v>321.14999999999998</v>
      </c>
      <c r="K17" s="210">
        <v>245.68</v>
      </c>
      <c r="L17" s="64">
        <v>369</v>
      </c>
    </row>
    <row r="18" spans="1:12" ht="15" customHeight="1" x14ac:dyDescent="0.3">
      <c r="A18" s="6" t="s">
        <v>28</v>
      </c>
      <c r="B18" s="78"/>
      <c r="C18" s="64">
        <v>60</v>
      </c>
      <c r="D18" s="64">
        <v>57.36</v>
      </c>
      <c r="E18" s="64">
        <v>38.1</v>
      </c>
      <c r="F18" s="112">
        <v>21.94</v>
      </c>
      <c r="G18" s="64"/>
      <c r="H18" s="64">
        <v>37.79</v>
      </c>
      <c r="I18" s="172">
        <v>49.32</v>
      </c>
      <c r="J18" s="110">
        <v>38.54</v>
      </c>
      <c r="K18" s="210">
        <v>29.48</v>
      </c>
      <c r="L18" s="64">
        <v>44.28</v>
      </c>
    </row>
    <row r="19" spans="1:12" ht="15" customHeight="1" x14ac:dyDescent="0.3">
      <c r="A19" s="6" t="s">
        <v>10</v>
      </c>
      <c r="B19" s="78">
        <v>270</v>
      </c>
      <c r="C19" s="64">
        <v>0</v>
      </c>
      <c r="D19" s="193" t="s">
        <v>56</v>
      </c>
      <c r="E19" s="64" t="s">
        <v>56</v>
      </c>
      <c r="F19" s="112" t="s">
        <v>56</v>
      </c>
      <c r="G19" s="64">
        <v>0</v>
      </c>
      <c r="H19" s="64"/>
      <c r="I19" s="94" t="s">
        <v>56</v>
      </c>
      <c r="J19" s="110" t="s">
        <v>56</v>
      </c>
      <c r="K19" s="40" t="s">
        <v>56</v>
      </c>
      <c r="L19" s="64"/>
    </row>
    <row r="20" spans="1:12" ht="15" customHeight="1" x14ac:dyDescent="0.3">
      <c r="A20" s="6" t="s">
        <v>11</v>
      </c>
      <c r="B20" s="78"/>
      <c r="C20" s="64">
        <v>0</v>
      </c>
      <c r="D20" s="193" t="s">
        <v>56</v>
      </c>
      <c r="E20" s="64" t="s">
        <v>56</v>
      </c>
      <c r="F20" s="112" t="s">
        <v>56</v>
      </c>
      <c r="G20" s="64">
        <v>0</v>
      </c>
      <c r="H20" s="64"/>
      <c r="I20" s="94" t="s">
        <v>56</v>
      </c>
      <c r="J20" s="110" t="s">
        <v>56</v>
      </c>
      <c r="K20" s="40" t="s">
        <v>56</v>
      </c>
      <c r="L20" s="64"/>
    </row>
    <row r="21" spans="1:12" ht="15" customHeight="1" x14ac:dyDescent="0.3">
      <c r="A21" s="6" t="s">
        <v>12</v>
      </c>
      <c r="B21" s="78">
        <v>5572</v>
      </c>
      <c r="C21" s="64">
        <v>0</v>
      </c>
      <c r="D21" s="193">
        <v>750</v>
      </c>
      <c r="E21" s="64" t="s">
        <v>56</v>
      </c>
      <c r="F21" s="112" t="s">
        <v>56</v>
      </c>
      <c r="G21" s="172" t="s">
        <v>56</v>
      </c>
      <c r="H21" s="64">
        <v>433.72</v>
      </c>
      <c r="I21" s="94" t="s">
        <v>56</v>
      </c>
      <c r="J21" s="110" t="s">
        <v>56</v>
      </c>
      <c r="K21" s="40" t="s">
        <v>56</v>
      </c>
      <c r="L21" s="64">
        <v>10996</v>
      </c>
    </row>
    <row r="22" spans="1:12" ht="15" customHeight="1" x14ac:dyDescent="0.3">
      <c r="A22" s="6" t="s">
        <v>13</v>
      </c>
      <c r="B22" s="78">
        <v>3406.73</v>
      </c>
      <c r="C22" s="64">
        <v>0</v>
      </c>
      <c r="D22" s="193">
        <v>2272.5</v>
      </c>
      <c r="E22" s="64" t="s">
        <v>56</v>
      </c>
      <c r="F22" s="112" t="s">
        <v>56</v>
      </c>
      <c r="G22" s="172">
        <v>3344</v>
      </c>
      <c r="H22" s="64">
        <v>2160.48</v>
      </c>
      <c r="I22" s="94" t="s">
        <v>56</v>
      </c>
      <c r="J22" s="110" t="s">
        <v>56</v>
      </c>
      <c r="K22" s="40" t="s">
        <v>56</v>
      </c>
      <c r="L22" s="64">
        <v>9998</v>
      </c>
    </row>
    <row r="23" spans="1:12" x14ac:dyDescent="0.3">
      <c r="A23" s="216" t="s">
        <v>29</v>
      </c>
      <c r="B23" s="78"/>
      <c r="C23" s="64">
        <v>0</v>
      </c>
      <c r="D23" s="193" t="s">
        <v>56</v>
      </c>
      <c r="E23" s="64" t="s">
        <v>56</v>
      </c>
      <c r="F23" s="112" t="s">
        <v>56</v>
      </c>
      <c r="G23" s="64" t="s">
        <v>112</v>
      </c>
      <c r="H23" s="64"/>
      <c r="I23" s="94" t="s">
        <v>56</v>
      </c>
      <c r="J23" s="110" t="s">
        <v>56</v>
      </c>
      <c r="K23" s="40" t="s">
        <v>56</v>
      </c>
      <c r="L23" s="64"/>
    </row>
    <row r="24" spans="1:12" x14ac:dyDescent="0.3">
      <c r="A24" s="216"/>
      <c r="B24" s="78"/>
      <c r="C24" s="64">
        <v>0</v>
      </c>
      <c r="D24" s="193"/>
      <c r="E24" s="64" t="s">
        <v>56</v>
      </c>
      <c r="F24" s="112" t="s">
        <v>56</v>
      </c>
      <c r="G24" s="64">
        <v>0</v>
      </c>
      <c r="H24" s="64"/>
      <c r="I24" s="94"/>
      <c r="J24" s="110"/>
      <c r="K24" s="40" t="s">
        <v>56</v>
      </c>
      <c r="L24" s="64"/>
    </row>
    <row r="25" spans="1:12" ht="13.5" customHeight="1" x14ac:dyDescent="0.3">
      <c r="A25" s="7" t="s">
        <v>30</v>
      </c>
      <c r="B25" s="78">
        <v>6432</v>
      </c>
      <c r="C25" s="64">
        <v>625</v>
      </c>
      <c r="D25" s="193">
        <v>3900</v>
      </c>
      <c r="E25" s="64" t="s">
        <v>56</v>
      </c>
      <c r="F25" s="112" t="s">
        <v>56</v>
      </c>
      <c r="G25" s="64">
        <v>3120</v>
      </c>
      <c r="H25" s="64"/>
      <c r="I25" s="95">
        <v>3510</v>
      </c>
      <c r="J25" s="110" t="s">
        <v>56</v>
      </c>
      <c r="K25" s="40" t="s">
        <v>56</v>
      </c>
      <c r="L25" s="64">
        <v>2900</v>
      </c>
    </row>
    <row r="26" spans="1:12" ht="29.25" customHeight="1" thickBot="1" x14ac:dyDescent="0.35">
      <c r="A26" s="7" t="s">
        <v>45</v>
      </c>
      <c r="B26" s="100"/>
      <c r="C26" s="65">
        <v>0</v>
      </c>
      <c r="D26" s="65">
        <v>80</v>
      </c>
      <c r="E26" s="65"/>
      <c r="F26" s="65" t="s">
        <v>56</v>
      </c>
      <c r="G26" s="65">
        <v>7086.98</v>
      </c>
      <c r="H26" s="65">
        <v>209.03</v>
      </c>
      <c r="I26" s="97"/>
      <c r="J26" s="111"/>
      <c r="K26" s="44">
        <v>3120</v>
      </c>
      <c r="L26" s="65"/>
    </row>
    <row r="27" spans="1:12" ht="19.5" customHeight="1" thickBot="1" x14ac:dyDescent="0.35">
      <c r="A27" s="10" t="s">
        <v>14</v>
      </c>
      <c r="B27" s="120"/>
      <c r="C27" s="72"/>
      <c r="D27" s="211"/>
      <c r="E27" s="83"/>
      <c r="F27" s="90"/>
      <c r="G27" s="58"/>
      <c r="H27" s="58"/>
      <c r="I27" s="58"/>
      <c r="J27" s="58"/>
      <c r="K27" s="58"/>
      <c r="L27" s="60"/>
    </row>
    <row r="28" spans="1:12" x14ac:dyDescent="0.3">
      <c r="A28" s="8" t="s">
        <v>15</v>
      </c>
      <c r="B28" s="27"/>
      <c r="C28" s="65"/>
      <c r="D28" s="65"/>
      <c r="E28" s="65"/>
      <c r="F28" s="116"/>
      <c r="J28" s="52"/>
      <c r="K28" s="52"/>
      <c r="L28" s="65"/>
    </row>
    <row r="29" spans="1:12" x14ac:dyDescent="0.3">
      <c r="A29" s="6"/>
      <c r="B29" s="27"/>
      <c r="C29" s="65"/>
      <c r="D29" s="65"/>
      <c r="E29" s="65"/>
      <c r="F29" s="116"/>
      <c r="J29" s="52"/>
      <c r="K29" s="132" t="s">
        <v>116</v>
      </c>
      <c r="L29" s="65"/>
    </row>
    <row r="30" spans="1:12" x14ac:dyDescent="0.3">
      <c r="A30" s="6" t="s">
        <v>5</v>
      </c>
      <c r="B30" s="78">
        <v>744</v>
      </c>
      <c r="C30" s="64">
        <v>794.85</v>
      </c>
      <c r="D30" s="64">
        <v>736</v>
      </c>
      <c r="E30" s="64">
        <v>448.79</v>
      </c>
      <c r="F30" s="112">
        <v>325.58</v>
      </c>
      <c r="G30" s="64">
        <v>498.03</v>
      </c>
      <c r="H30" s="64">
        <v>441.36</v>
      </c>
      <c r="I30" s="172">
        <v>872.5</v>
      </c>
      <c r="J30" s="110">
        <v>716.81</v>
      </c>
      <c r="K30" s="210">
        <v>565.4</v>
      </c>
      <c r="L30" s="64">
        <v>560</v>
      </c>
    </row>
    <row r="31" spans="1:12" x14ac:dyDescent="0.3">
      <c r="A31" s="6" t="s">
        <v>16</v>
      </c>
      <c r="B31" s="78">
        <v>422.5</v>
      </c>
      <c r="C31" s="64">
        <v>596.14</v>
      </c>
      <c r="D31" s="64">
        <v>552</v>
      </c>
      <c r="E31" s="64">
        <v>336.59</v>
      </c>
      <c r="F31" s="112">
        <v>211.63</v>
      </c>
      <c r="G31" s="64">
        <v>323.72000000000003</v>
      </c>
      <c r="H31" s="64">
        <v>331.02</v>
      </c>
      <c r="I31" s="172">
        <v>567.13</v>
      </c>
      <c r="J31" s="110">
        <v>465.93</v>
      </c>
      <c r="K31" s="210">
        <v>367.51</v>
      </c>
      <c r="L31" s="64">
        <v>364</v>
      </c>
    </row>
    <row r="32" spans="1:12" x14ac:dyDescent="0.3">
      <c r="A32" s="6" t="s">
        <v>17</v>
      </c>
      <c r="B32" s="78">
        <v>6.5</v>
      </c>
      <c r="C32" s="64">
        <v>95.38</v>
      </c>
      <c r="D32" s="64">
        <v>88.32</v>
      </c>
      <c r="E32" s="64">
        <v>53.85</v>
      </c>
      <c r="F32" s="112">
        <v>39.07</v>
      </c>
      <c r="G32" s="64">
        <v>59.76</v>
      </c>
      <c r="H32" s="64">
        <v>52.96</v>
      </c>
      <c r="I32" s="172">
        <v>143.96</v>
      </c>
      <c r="J32" s="110">
        <v>86.02</v>
      </c>
      <c r="K32" s="210">
        <v>67.849999999999994</v>
      </c>
      <c r="L32" s="64">
        <v>67.2</v>
      </c>
    </row>
    <row r="33" spans="1:12" ht="15" thickBot="1" x14ac:dyDescent="0.35">
      <c r="A33" s="15" t="s">
        <v>45</v>
      </c>
      <c r="B33" s="101"/>
      <c r="C33" s="65" t="s">
        <v>56</v>
      </c>
      <c r="D33" s="200">
        <v>80</v>
      </c>
      <c r="E33" s="65"/>
      <c r="F33" s="65" t="s">
        <v>56</v>
      </c>
      <c r="G33" s="65">
        <v>975</v>
      </c>
      <c r="H33" s="65">
        <v>126.03</v>
      </c>
      <c r="I33" s="65" t="s">
        <v>56</v>
      </c>
      <c r="J33" s="65" t="s">
        <v>56</v>
      </c>
      <c r="K33" s="57"/>
      <c r="L33" s="52"/>
    </row>
    <row r="34" spans="1:12" ht="19.5" customHeight="1" thickBot="1" x14ac:dyDescent="0.35">
      <c r="A34" s="9" t="s">
        <v>43</v>
      </c>
      <c r="B34" s="30"/>
      <c r="C34" s="83"/>
      <c r="D34" s="200"/>
      <c r="E34" s="88"/>
      <c r="F34" s="58"/>
      <c r="G34" s="58"/>
      <c r="H34" s="58"/>
      <c r="I34" s="58"/>
      <c r="J34" s="58"/>
      <c r="K34" s="58"/>
      <c r="L34" s="41"/>
    </row>
    <row r="35" spans="1:12" x14ac:dyDescent="0.3">
      <c r="A35" s="8" t="s">
        <v>38</v>
      </c>
      <c r="B35" s="27"/>
      <c r="C35" s="84"/>
      <c r="D35" s="127">
        <v>1186240</v>
      </c>
      <c r="E35" s="25"/>
      <c r="L35" s="52"/>
    </row>
    <row r="36" spans="1:12" x14ac:dyDescent="0.3">
      <c r="A36" s="6" t="s">
        <v>18</v>
      </c>
      <c r="B36" s="27"/>
      <c r="C36" s="84"/>
      <c r="D36" s="68"/>
      <c r="E36" s="25"/>
      <c r="G36" s="186">
        <v>1186240</v>
      </c>
      <c r="L36" s="52"/>
    </row>
    <row r="37" spans="1:12" ht="27.6" x14ac:dyDescent="0.3">
      <c r="A37" s="6" t="s">
        <v>39</v>
      </c>
      <c r="B37" s="27"/>
      <c r="C37" s="84"/>
      <c r="D37" s="68"/>
      <c r="E37" s="25"/>
      <c r="L37" s="52"/>
    </row>
    <row r="38" spans="1:12" ht="55.2" x14ac:dyDescent="0.3">
      <c r="A38" s="6" t="s">
        <v>19</v>
      </c>
      <c r="B38" s="27"/>
      <c r="C38" s="84"/>
      <c r="D38" s="68"/>
      <c r="E38" s="25"/>
      <c r="G38" s="24" t="s">
        <v>113</v>
      </c>
      <c r="L38" s="52"/>
    </row>
    <row r="39" spans="1:12" x14ac:dyDescent="0.3">
      <c r="A39" s="6" t="s">
        <v>20</v>
      </c>
      <c r="B39" s="27"/>
      <c r="C39" s="84"/>
      <c r="D39" s="68"/>
      <c r="E39" s="25"/>
      <c r="G39" s="24" t="s">
        <v>113</v>
      </c>
      <c r="L39" s="52"/>
    </row>
    <row r="40" spans="1:12" ht="27.6" x14ac:dyDescent="0.3">
      <c r="A40" s="6" t="s">
        <v>37</v>
      </c>
      <c r="B40" s="27"/>
      <c r="C40" s="84"/>
      <c r="D40" s="68"/>
      <c r="E40" s="25"/>
      <c r="G40" s="24" t="s">
        <v>113</v>
      </c>
      <c r="L40" s="52"/>
    </row>
    <row r="41" spans="1:12" x14ac:dyDescent="0.3">
      <c r="A41" s="6"/>
      <c r="B41" s="28"/>
      <c r="C41" s="85"/>
      <c r="D41" s="69"/>
      <c r="E41" s="89"/>
      <c r="F41" s="93"/>
      <c r="G41" s="93"/>
      <c r="H41" s="93"/>
      <c r="I41" s="93"/>
      <c r="J41" s="93"/>
      <c r="K41" s="93"/>
      <c r="L41" s="53"/>
    </row>
    <row r="42" spans="1:12" x14ac:dyDescent="0.3">
      <c r="A42" s="6" t="s">
        <v>5</v>
      </c>
      <c r="B42" s="78">
        <v>3599.73</v>
      </c>
      <c r="C42" s="64">
        <v>7895.88</v>
      </c>
      <c r="D42" s="64">
        <v>8738</v>
      </c>
      <c r="E42" s="64">
        <v>3739.72</v>
      </c>
      <c r="F42" s="112">
        <v>2712.67</v>
      </c>
      <c r="G42" s="172">
        <v>5540.33</v>
      </c>
      <c r="H42" s="64">
        <v>4490.1099999999997</v>
      </c>
      <c r="I42" s="172">
        <v>9218.75</v>
      </c>
      <c r="J42" s="78">
        <v>6008.53</v>
      </c>
      <c r="K42" s="210">
        <v>4620.22</v>
      </c>
      <c r="L42" s="64">
        <v>5006.25</v>
      </c>
    </row>
    <row r="43" spans="1:12" x14ac:dyDescent="0.3">
      <c r="A43" s="6" t="s">
        <v>21</v>
      </c>
      <c r="B43" s="78">
        <v>2339.8200000000002</v>
      </c>
      <c r="C43" s="64">
        <v>5921.91</v>
      </c>
      <c r="D43" s="64">
        <v>6553.5</v>
      </c>
      <c r="E43" s="64">
        <v>2804.79</v>
      </c>
      <c r="F43" s="112">
        <v>1763.24</v>
      </c>
      <c r="G43" s="172">
        <v>3601.21</v>
      </c>
      <c r="H43" s="64">
        <v>3367.58</v>
      </c>
      <c r="I43" s="172">
        <v>5992.19</v>
      </c>
      <c r="J43" s="78">
        <v>3905.64</v>
      </c>
      <c r="K43" s="210">
        <v>3003.15</v>
      </c>
      <c r="L43" s="64">
        <v>3254.06</v>
      </c>
    </row>
    <row r="44" spans="1:12" x14ac:dyDescent="0.3">
      <c r="A44" s="6" t="s">
        <v>22</v>
      </c>
      <c r="B44" s="78">
        <v>1439.89</v>
      </c>
      <c r="C44" s="64">
        <v>3947.94</v>
      </c>
      <c r="D44" s="64">
        <v>3507.2</v>
      </c>
      <c r="E44" s="64">
        <v>1495.89</v>
      </c>
      <c r="F44" s="112">
        <v>1085.07</v>
      </c>
      <c r="G44" s="172">
        <v>2216.13</v>
      </c>
      <c r="H44" s="64">
        <v>1796.04</v>
      </c>
      <c r="I44" s="172">
        <v>3687.5</v>
      </c>
      <c r="J44" s="78">
        <v>2403.41</v>
      </c>
      <c r="K44" s="210">
        <v>1848.09</v>
      </c>
      <c r="L44" s="64">
        <v>2002.5</v>
      </c>
    </row>
    <row r="45" spans="1:12" x14ac:dyDescent="0.3">
      <c r="A45" s="6" t="s">
        <v>17</v>
      </c>
      <c r="B45" s="78">
        <v>6.5</v>
      </c>
      <c r="C45" s="64">
        <v>947.51</v>
      </c>
      <c r="D45" s="64">
        <v>1048.56</v>
      </c>
      <c r="E45" s="64">
        <v>448.77</v>
      </c>
      <c r="F45" s="112">
        <v>325.52</v>
      </c>
      <c r="G45" s="172">
        <v>664.84</v>
      </c>
      <c r="H45" s="64">
        <v>538.80999999999995</v>
      </c>
      <c r="I45" s="172">
        <v>1106.25</v>
      </c>
      <c r="J45" s="78">
        <v>721.02</v>
      </c>
      <c r="K45" s="210">
        <v>554.42999999999995</v>
      </c>
      <c r="L45" s="64">
        <v>600.27</v>
      </c>
    </row>
    <row r="46" spans="1:12" x14ac:dyDescent="0.3">
      <c r="A46" s="6" t="s">
        <v>7</v>
      </c>
      <c r="B46" s="78">
        <v>4226</v>
      </c>
      <c r="C46" s="64">
        <v>3150</v>
      </c>
      <c r="D46" s="64">
        <v>7220</v>
      </c>
      <c r="E46" s="64">
        <v>2899</v>
      </c>
      <c r="F46" s="112">
        <v>1136.75</v>
      </c>
      <c r="G46" s="172">
        <v>2258.33</v>
      </c>
      <c r="H46" s="64">
        <v>2033.43</v>
      </c>
      <c r="I46" s="172">
        <v>4389</v>
      </c>
      <c r="J46" s="78">
        <v>2803.43</v>
      </c>
      <c r="K46" s="210">
        <v>2737.34</v>
      </c>
      <c r="L46" s="64">
        <v>2039.5</v>
      </c>
    </row>
    <row r="47" spans="1:12" x14ac:dyDescent="0.3">
      <c r="A47" s="6" t="s">
        <v>17</v>
      </c>
      <c r="B47" s="78"/>
      <c r="C47" s="64">
        <v>378</v>
      </c>
      <c r="D47" s="64">
        <v>693.6</v>
      </c>
      <c r="E47" s="64">
        <v>347.88</v>
      </c>
      <c r="F47" s="112">
        <v>136.41</v>
      </c>
      <c r="G47" s="172">
        <v>216.8</v>
      </c>
      <c r="H47" s="64">
        <v>244.01</v>
      </c>
      <c r="I47" s="172">
        <v>526.67999999999995</v>
      </c>
      <c r="J47" s="78">
        <v>336.41</v>
      </c>
      <c r="K47" s="210">
        <v>328.48</v>
      </c>
      <c r="L47" s="64">
        <v>244.74</v>
      </c>
    </row>
    <row r="48" spans="1:12" x14ac:dyDescent="0.3">
      <c r="A48" s="6" t="s">
        <v>23</v>
      </c>
      <c r="B48" s="78">
        <v>551</v>
      </c>
      <c r="C48" s="64">
        <v>516.35</v>
      </c>
      <c r="D48" s="64">
        <v>1390</v>
      </c>
      <c r="E48" s="64">
        <v>270.54000000000002</v>
      </c>
      <c r="F48" s="112">
        <v>336</v>
      </c>
      <c r="G48" s="172">
        <v>768.72</v>
      </c>
      <c r="H48" s="64">
        <v>228.97</v>
      </c>
      <c r="I48" s="172">
        <v>494</v>
      </c>
      <c r="J48" s="78">
        <v>438.36</v>
      </c>
      <c r="K48" s="210">
        <v>346.15</v>
      </c>
      <c r="L48" s="64">
        <v>478.5</v>
      </c>
    </row>
    <row r="49" spans="1:12" x14ac:dyDescent="0.3">
      <c r="A49" s="6" t="s">
        <v>17</v>
      </c>
      <c r="B49" s="78">
        <v>25</v>
      </c>
      <c r="C49" s="64">
        <v>61.96</v>
      </c>
      <c r="D49" s="64">
        <v>166.8</v>
      </c>
      <c r="E49" s="64">
        <v>32.46</v>
      </c>
      <c r="F49" s="112">
        <v>40.32</v>
      </c>
      <c r="G49" s="172">
        <v>55.91</v>
      </c>
      <c r="H49" s="64">
        <v>27.48</v>
      </c>
      <c r="I49" s="172">
        <v>59.28</v>
      </c>
      <c r="J49" s="78">
        <v>52.6</v>
      </c>
      <c r="K49" s="210">
        <v>41.54</v>
      </c>
      <c r="L49" s="64">
        <v>57.42</v>
      </c>
    </row>
    <row r="50" spans="1:12" x14ac:dyDescent="0.3">
      <c r="A50" s="6" t="s">
        <v>9</v>
      </c>
      <c r="B50" s="78"/>
      <c r="C50" s="64">
        <v>2484</v>
      </c>
      <c r="D50" s="64">
        <v>2058</v>
      </c>
      <c r="E50" s="64">
        <v>2055</v>
      </c>
      <c r="F50" s="112">
        <v>1368.5</v>
      </c>
      <c r="G50" s="172">
        <v>910.94</v>
      </c>
      <c r="H50" s="64">
        <v>1841.5</v>
      </c>
      <c r="I50" s="172">
        <v>2022</v>
      </c>
      <c r="J50" s="78">
        <v>1820.7</v>
      </c>
      <c r="K50" s="210">
        <v>1792.8</v>
      </c>
      <c r="L50" s="64">
        <v>2450</v>
      </c>
    </row>
    <row r="51" spans="1:12" x14ac:dyDescent="0.3">
      <c r="A51" s="6" t="s">
        <v>17</v>
      </c>
      <c r="B51" s="78"/>
      <c r="C51" s="64">
        <v>259.2</v>
      </c>
      <c r="D51" s="64">
        <v>246.96</v>
      </c>
      <c r="E51" s="64">
        <v>246.6</v>
      </c>
      <c r="F51" s="112">
        <v>164.22</v>
      </c>
      <c r="G51" s="172">
        <v>87.45</v>
      </c>
      <c r="H51" s="64">
        <v>220.98</v>
      </c>
      <c r="I51" s="172">
        <v>242.64</v>
      </c>
      <c r="J51" s="78">
        <v>218.48</v>
      </c>
      <c r="K51" s="210">
        <v>215.14</v>
      </c>
      <c r="L51" s="64">
        <v>294</v>
      </c>
    </row>
    <row r="52" spans="1:12" x14ac:dyDescent="0.3">
      <c r="A52" s="6" t="s">
        <v>10</v>
      </c>
      <c r="B52" s="78">
        <v>270</v>
      </c>
      <c r="C52" s="64" t="s">
        <v>56</v>
      </c>
      <c r="D52" s="64" t="s">
        <v>56</v>
      </c>
      <c r="E52" s="64" t="s">
        <v>56</v>
      </c>
      <c r="F52" s="112" t="s">
        <v>56</v>
      </c>
      <c r="G52" s="64">
        <v>0</v>
      </c>
      <c r="H52" s="64"/>
      <c r="I52" s="64" t="s">
        <v>56</v>
      </c>
      <c r="J52" s="78" t="s">
        <v>56</v>
      </c>
      <c r="K52" s="24" t="s">
        <v>56</v>
      </c>
      <c r="L52" s="63"/>
    </row>
    <row r="53" spans="1:12" x14ac:dyDescent="0.3">
      <c r="A53" s="6" t="s">
        <v>11</v>
      </c>
      <c r="B53" s="78"/>
      <c r="C53" s="64" t="s">
        <v>56</v>
      </c>
      <c r="D53" s="64" t="s">
        <v>137</v>
      </c>
      <c r="E53" s="64" t="s">
        <v>56</v>
      </c>
      <c r="F53" s="112" t="s">
        <v>56</v>
      </c>
      <c r="G53" s="64">
        <v>0</v>
      </c>
      <c r="H53" s="64"/>
      <c r="I53" s="64" t="s">
        <v>56</v>
      </c>
      <c r="J53" s="78" t="s">
        <v>56</v>
      </c>
      <c r="K53" s="78" t="s">
        <v>56</v>
      </c>
      <c r="L53" s="63"/>
    </row>
    <row r="54" spans="1:12" x14ac:dyDescent="0.3">
      <c r="A54" s="6" t="s">
        <v>12</v>
      </c>
      <c r="B54" s="78">
        <v>4300</v>
      </c>
      <c r="C54" s="64" t="s">
        <v>56</v>
      </c>
      <c r="D54" s="64">
        <v>7500</v>
      </c>
      <c r="E54" s="64" t="s">
        <v>56</v>
      </c>
      <c r="F54" s="112" t="s">
        <v>56</v>
      </c>
      <c r="G54" s="64">
        <v>3080</v>
      </c>
      <c r="H54" s="64" t="s">
        <v>75</v>
      </c>
      <c r="I54" s="64" t="s">
        <v>56</v>
      </c>
      <c r="J54" s="78" t="s">
        <v>56</v>
      </c>
      <c r="K54" s="187" t="s">
        <v>56</v>
      </c>
      <c r="L54" s="121"/>
    </row>
    <row r="55" spans="1:12" x14ac:dyDescent="0.3">
      <c r="A55" s="6" t="s">
        <v>13</v>
      </c>
      <c r="B55" s="78"/>
      <c r="C55" s="64" t="s">
        <v>56</v>
      </c>
      <c r="D55" s="64">
        <v>11700</v>
      </c>
      <c r="E55" s="64" t="s">
        <v>56</v>
      </c>
      <c r="F55" s="112" t="s">
        <v>56</v>
      </c>
      <c r="G55" s="64">
        <v>23010</v>
      </c>
      <c r="H55" s="64" t="s">
        <v>76</v>
      </c>
      <c r="I55" s="64" t="s">
        <v>56</v>
      </c>
      <c r="J55" s="78" t="s">
        <v>56</v>
      </c>
      <c r="K55" s="187" t="s">
        <v>56</v>
      </c>
      <c r="L55" s="121"/>
    </row>
    <row r="56" spans="1:12" x14ac:dyDescent="0.3">
      <c r="A56" s="6" t="s">
        <v>32</v>
      </c>
      <c r="B56" s="78"/>
      <c r="C56" s="64" t="s">
        <v>56</v>
      </c>
      <c r="D56" s="64" t="s">
        <v>56</v>
      </c>
      <c r="E56" s="64" t="s">
        <v>56</v>
      </c>
      <c r="F56" s="112" t="s">
        <v>56</v>
      </c>
      <c r="G56" s="64">
        <v>0</v>
      </c>
      <c r="H56" s="64"/>
      <c r="I56" s="64" t="s">
        <v>56</v>
      </c>
      <c r="J56" s="78" t="s">
        <v>56</v>
      </c>
      <c r="K56" s="78" t="s">
        <v>56</v>
      </c>
      <c r="L56" s="121"/>
    </row>
    <row r="57" spans="1:12" x14ac:dyDescent="0.3">
      <c r="A57" s="7" t="s">
        <v>30</v>
      </c>
      <c r="B57" s="78">
        <v>3753</v>
      </c>
      <c r="C57" s="64">
        <v>4240</v>
      </c>
      <c r="D57" s="64">
        <v>12480</v>
      </c>
      <c r="E57" s="64" t="s">
        <v>56</v>
      </c>
      <c r="F57" s="112" t="s">
        <v>56</v>
      </c>
      <c r="G57" s="172">
        <v>12480</v>
      </c>
      <c r="H57" s="64"/>
      <c r="I57" s="95">
        <v>12480</v>
      </c>
      <c r="J57" s="78" t="s">
        <v>56</v>
      </c>
      <c r="K57" s="187">
        <v>6240</v>
      </c>
      <c r="L57" s="121"/>
    </row>
    <row r="58" spans="1:12" ht="15" thickBot="1" x14ac:dyDescent="0.35">
      <c r="A58" s="15" t="s">
        <v>45</v>
      </c>
      <c r="B58" s="101"/>
      <c r="C58" s="65" t="s">
        <v>56</v>
      </c>
      <c r="D58" s="153">
        <v>80</v>
      </c>
      <c r="E58" s="65"/>
      <c r="F58" s="112" t="s">
        <v>56</v>
      </c>
      <c r="G58" s="171">
        <v>16000</v>
      </c>
      <c r="H58" s="65">
        <v>282.25</v>
      </c>
      <c r="I58" s="97" t="s">
        <v>56</v>
      </c>
      <c r="J58" s="52" t="s">
        <v>56</v>
      </c>
      <c r="K58" s="52"/>
      <c r="L58" s="115"/>
    </row>
    <row r="59" spans="1:12" ht="19.5" customHeight="1" thickBot="1" x14ac:dyDescent="0.35">
      <c r="A59" s="9" t="s">
        <v>42</v>
      </c>
      <c r="B59" s="30"/>
      <c r="C59" s="83"/>
      <c r="D59" s="66"/>
      <c r="E59" s="88"/>
      <c r="F59" s="58"/>
      <c r="G59" s="58"/>
      <c r="H59" s="58"/>
      <c r="I59" s="58"/>
      <c r="J59" s="58"/>
      <c r="K59" s="58"/>
      <c r="L59" s="41"/>
    </row>
    <row r="60" spans="1:12" x14ac:dyDescent="0.3">
      <c r="A60" s="8" t="s">
        <v>46</v>
      </c>
      <c r="B60" s="27"/>
      <c r="C60" s="84"/>
      <c r="D60" s="127">
        <v>8076300</v>
      </c>
      <c r="E60" s="25"/>
      <c r="F60" s="59"/>
      <c r="G60" s="25"/>
      <c r="H60" s="25"/>
      <c r="I60" s="25"/>
      <c r="J60" s="25"/>
      <c r="L60" s="52"/>
    </row>
    <row r="61" spans="1:12" ht="27.6" x14ac:dyDescent="0.3">
      <c r="A61" s="6" t="s">
        <v>40</v>
      </c>
      <c r="B61" s="27"/>
      <c r="C61" s="84"/>
      <c r="D61" s="68"/>
      <c r="E61" s="25"/>
      <c r="F61" s="25"/>
      <c r="G61" s="25"/>
      <c r="H61" s="39"/>
      <c r="I61" s="25"/>
      <c r="J61" s="25"/>
      <c r="L61" s="52"/>
    </row>
    <row r="62" spans="1:12" ht="41.4" x14ac:dyDescent="0.3">
      <c r="A62" s="6" t="s">
        <v>24</v>
      </c>
      <c r="B62" s="27"/>
      <c r="C62" s="84"/>
      <c r="D62" s="68"/>
      <c r="E62" s="25"/>
      <c r="G62" s="65" t="s">
        <v>113</v>
      </c>
      <c r="H62" s="150"/>
      <c r="I62" s="25"/>
      <c r="J62" s="25"/>
      <c r="L62" s="52"/>
    </row>
    <row r="63" spans="1:12" ht="27.6" x14ac:dyDescent="0.3">
      <c r="A63" s="6" t="s">
        <v>25</v>
      </c>
      <c r="B63" s="27"/>
      <c r="C63" s="84"/>
      <c r="D63" s="68"/>
      <c r="E63" s="25"/>
      <c r="G63" s="65" t="s">
        <v>113</v>
      </c>
      <c r="H63" s="150"/>
      <c r="I63" s="25"/>
      <c r="J63" s="25"/>
      <c r="L63" s="52"/>
    </row>
    <row r="64" spans="1:12" ht="27.6" x14ac:dyDescent="0.3">
      <c r="A64" s="6" t="s">
        <v>33</v>
      </c>
      <c r="B64" s="27"/>
      <c r="C64" s="84"/>
      <c r="D64" s="68"/>
      <c r="E64" s="25"/>
      <c r="G64" s="65" t="s">
        <v>113</v>
      </c>
      <c r="H64" s="150"/>
      <c r="I64" s="25"/>
      <c r="J64" s="25"/>
      <c r="L64" s="52"/>
    </row>
    <row r="65" spans="1:12" x14ac:dyDescent="0.3">
      <c r="A65" s="6"/>
      <c r="B65" s="27"/>
      <c r="C65" s="84"/>
      <c r="D65" s="69"/>
      <c r="E65" s="25"/>
      <c r="G65" s="121"/>
      <c r="H65" s="151"/>
      <c r="I65" s="56"/>
      <c r="J65" s="56"/>
      <c r="L65" s="52"/>
    </row>
    <row r="66" spans="1:12" x14ac:dyDescent="0.3">
      <c r="A66" s="6" t="s">
        <v>5</v>
      </c>
      <c r="B66" s="159">
        <v>19325</v>
      </c>
      <c r="C66" s="64">
        <v>50538.79</v>
      </c>
      <c r="D66" s="64">
        <v>65056</v>
      </c>
      <c r="E66" s="64">
        <v>14740.59</v>
      </c>
      <c r="F66" s="112">
        <v>10693.15</v>
      </c>
      <c r="G66" s="170">
        <v>16333.53</v>
      </c>
      <c r="H66" s="64">
        <v>25463.86</v>
      </c>
      <c r="I66" s="172">
        <v>27003</v>
      </c>
      <c r="J66" s="78">
        <v>23687.51</v>
      </c>
      <c r="K66" s="210">
        <v>39864.51</v>
      </c>
      <c r="L66" s="64">
        <v>19554</v>
      </c>
    </row>
    <row r="67" spans="1:12" x14ac:dyDescent="0.3">
      <c r="A67" s="6" t="s">
        <v>21</v>
      </c>
      <c r="B67" s="159">
        <v>12561.25</v>
      </c>
      <c r="C67" s="64">
        <v>37904.089999999997</v>
      </c>
      <c r="D67" s="64">
        <v>48792</v>
      </c>
      <c r="E67" s="64">
        <v>11055.44</v>
      </c>
      <c r="F67" s="112">
        <v>6950.55</v>
      </c>
      <c r="G67" s="170">
        <v>10616.79</v>
      </c>
      <c r="H67" s="64">
        <v>19097.900000000001</v>
      </c>
      <c r="I67" s="172">
        <v>17551.95</v>
      </c>
      <c r="J67" s="78">
        <v>15396.88</v>
      </c>
      <c r="K67" s="210">
        <v>25911.93</v>
      </c>
      <c r="L67" s="64">
        <v>12710.1</v>
      </c>
    </row>
    <row r="68" spans="1:12" x14ac:dyDescent="0.3">
      <c r="A68" s="6" t="s">
        <v>22</v>
      </c>
      <c r="B68" s="159"/>
      <c r="C68" s="64">
        <v>25269.4</v>
      </c>
      <c r="D68" s="64">
        <v>26022.400000000001</v>
      </c>
      <c r="E68" s="64">
        <v>5896.24</v>
      </c>
      <c r="F68" s="112">
        <v>4277.26</v>
      </c>
      <c r="G68" s="170">
        <v>6533.41</v>
      </c>
      <c r="H68" s="64">
        <v>10185.540000000001</v>
      </c>
      <c r="I68" s="172">
        <v>10801.2</v>
      </c>
      <c r="J68" s="78">
        <v>9475</v>
      </c>
      <c r="K68" s="210">
        <v>15945.8</v>
      </c>
      <c r="L68" s="64">
        <v>7821.6</v>
      </c>
    </row>
    <row r="69" spans="1:12" x14ac:dyDescent="0.3">
      <c r="A69" s="6" t="s">
        <v>17</v>
      </c>
      <c r="B69" s="159">
        <v>25</v>
      </c>
      <c r="C69" s="64">
        <v>6064.65</v>
      </c>
      <c r="D69" s="64">
        <v>7806.72</v>
      </c>
      <c r="E69" s="64">
        <v>1768.87</v>
      </c>
      <c r="F69" s="112">
        <v>1283.18</v>
      </c>
      <c r="G69" s="170">
        <v>1960.02</v>
      </c>
      <c r="H69" s="64">
        <v>3055.66</v>
      </c>
      <c r="I69" s="172">
        <v>3240.36</v>
      </c>
      <c r="J69" s="78">
        <v>2842.5</v>
      </c>
      <c r="K69" s="210">
        <v>4783.74</v>
      </c>
      <c r="L69" s="64">
        <v>2346.48</v>
      </c>
    </row>
    <row r="70" spans="1:12" x14ac:dyDescent="0.3">
      <c r="A70" s="6" t="s">
        <v>7</v>
      </c>
      <c r="B70" s="159">
        <v>4226</v>
      </c>
      <c r="C70" s="64">
        <v>1134</v>
      </c>
      <c r="D70" s="64">
        <v>1685</v>
      </c>
      <c r="E70" s="64">
        <v>986.5</v>
      </c>
      <c r="F70" s="112">
        <v>412.25</v>
      </c>
      <c r="G70" s="170">
        <v>791.21</v>
      </c>
      <c r="H70" s="64">
        <v>704.79</v>
      </c>
      <c r="I70" s="172">
        <v>1386</v>
      </c>
      <c r="J70" s="78">
        <v>813.89</v>
      </c>
      <c r="K70" s="210">
        <v>812.22</v>
      </c>
      <c r="L70" s="64">
        <v>625</v>
      </c>
    </row>
    <row r="71" spans="1:12" x14ac:dyDescent="0.3">
      <c r="A71" s="6" t="s">
        <v>17</v>
      </c>
      <c r="B71" s="159"/>
      <c r="C71" s="64">
        <v>136.08000000000001</v>
      </c>
      <c r="D71" s="64">
        <v>202</v>
      </c>
      <c r="E71" s="64">
        <v>118.38</v>
      </c>
      <c r="F71" s="112">
        <v>49.47</v>
      </c>
      <c r="G71" s="170">
        <v>75.959999999999994</v>
      </c>
      <c r="H71" s="64">
        <v>84.57</v>
      </c>
      <c r="I71" s="172">
        <v>166.32</v>
      </c>
      <c r="J71" s="78">
        <v>97.67</v>
      </c>
      <c r="K71" s="210">
        <v>97.47</v>
      </c>
      <c r="L71" s="64">
        <v>75</v>
      </c>
    </row>
    <row r="72" spans="1:12" x14ac:dyDescent="0.3">
      <c r="A72" s="6" t="s">
        <v>23</v>
      </c>
      <c r="B72" s="159">
        <v>263</v>
      </c>
      <c r="C72" s="64">
        <v>981.1</v>
      </c>
      <c r="D72" s="64">
        <v>1015</v>
      </c>
      <c r="E72" s="64">
        <v>567.79</v>
      </c>
      <c r="F72" s="112">
        <v>846</v>
      </c>
      <c r="G72" s="170">
        <v>1601.97</v>
      </c>
      <c r="H72" s="64">
        <v>537.4</v>
      </c>
      <c r="I72" s="172">
        <v>1021.15</v>
      </c>
      <c r="J72" s="78">
        <v>919.36</v>
      </c>
      <c r="K72" s="210">
        <v>712.9</v>
      </c>
      <c r="L72" s="64">
        <v>806.5</v>
      </c>
    </row>
    <row r="73" spans="1:12" x14ac:dyDescent="0.3">
      <c r="A73" s="6" t="s">
        <v>17</v>
      </c>
      <c r="B73" s="159"/>
      <c r="C73" s="64">
        <v>117.73</v>
      </c>
      <c r="D73" s="64">
        <v>121.8</v>
      </c>
      <c r="E73" s="64">
        <v>68.13</v>
      </c>
      <c r="F73" s="112">
        <v>101.52</v>
      </c>
      <c r="G73" s="170">
        <v>116.51</v>
      </c>
      <c r="H73" s="64">
        <v>64.489999999999995</v>
      </c>
      <c r="I73" s="172">
        <v>122.53</v>
      </c>
      <c r="J73" s="78">
        <v>110.32</v>
      </c>
      <c r="K73" s="210">
        <v>85.55</v>
      </c>
      <c r="L73" s="64">
        <v>93.03</v>
      </c>
    </row>
    <row r="74" spans="1:12" x14ac:dyDescent="0.3">
      <c r="A74" s="6" t="s">
        <v>9</v>
      </c>
      <c r="B74" s="159"/>
      <c r="C74" s="64">
        <v>1546</v>
      </c>
      <c r="D74" s="64">
        <v>3005</v>
      </c>
      <c r="E74" s="64">
        <v>1323.5</v>
      </c>
      <c r="F74" s="112">
        <v>941.85</v>
      </c>
      <c r="G74" s="170">
        <v>1279.69</v>
      </c>
      <c r="H74" s="64">
        <v>1220.4000000000001</v>
      </c>
      <c r="I74" s="172">
        <v>1228</v>
      </c>
      <c r="J74" s="78">
        <v>1233.05</v>
      </c>
      <c r="K74" s="210">
        <v>1102.01</v>
      </c>
      <c r="L74" s="64">
        <v>1806</v>
      </c>
    </row>
    <row r="75" spans="1:12" x14ac:dyDescent="0.3">
      <c r="A75" s="6" t="s">
        <v>17</v>
      </c>
      <c r="B75" s="159"/>
      <c r="C75" s="64">
        <v>185.52</v>
      </c>
      <c r="D75" s="64">
        <v>360.6</v>
      </c>
      <c r="E75" s="64">
        <v>158.82</v>
      </c>
      <c r="F75" s="112">
        <v>113.02</v>
      </c>
      <c r="G75" s="170">
        <v>122.85</v>
      </c>
      <c r="H75" s="64">
        <v>146.44999999999999</v>
      </c>
      <c r="I75" s="172">
        <v>147.36000000000001</v>
      </c>
      <c r="J75" s="78">
        <v>147.97</v>
      </c>
      <c r="K75" s="210">
        <v>132.24</v>
      </c>
      <c r="L75" s="64">
        <v>216.72</v>
      </c>
    </row>
    <row r="76" spans="1:12" x14ac:dyDescent="0.3">
      <c r="A76" s="6" t="s">
        <v>10</v>
      </c>
      <c r="B76" s="159">
        <v>270</v>
      </c>
      <c r="C76" s="64" t="s">
        <v>56</v>
      </c>
      <c r="D76" s="64" t="s">
        <v>56</v>
      </c>
      <c r="E76" s="64" t="s">
        <v>56</v>
      </c>
      <c r="F76" s="112" t="s">
        <v>56</v>
      </c>
      <c r="G76" s="64">
        <v>0</v>
      </c>
      <c r="H76" s="64"/>
      <c r="I76" s="64" t="s">
        <v>56</v>
      </c>
      <c r="J76" s="144" t="s">
        <v>56</v>
      </c>
      <c r="K76" s="144" t="s">
        <v>56</v>
      </c>
      <c r="L76" s="145"/>
    </row>
    <row r="77" spans="1:12" x14ac:dyDescent="0.3">
      <c r="A77" s="6" t="s">
        <v>11</v>
      </c>
      <c r="B77" s="159"/>
      <c r="C77" s="64" t="s">
        <v>56</v>
      </c>
      <c r="D77" s="64" t="s">
        <v>138</v>
      </c>
      <c r="E77" s="64" t="s">
        <v>56</v>
      </c>
      <c r="F77" s="112" t="s">
        <v>56</v>
      </c>
      <c r="G77" s="64">
        <v>0</v>
      </c>
      <c r="H77" s="64"/>
      <c r="I77" s="64" t="s">
        <v>56</v>
      </c>
      <c r="J77" s="144" t="s">
        <v>56</v>
      </c>
      <c r="K77" s="144" t="s">
        <v>56</v>
      </c>
      <c r="L77" s="145"/>
    </row>
    <row r="78" spans="1:12" x14ac:dyDescent="0.3">
      <c r="A78" s="6" t="s">
        <v>12</v>
      </c>
      <c r="B78" s="159">
        <v>79500</v>
      </c>
      <c r="C78" s="64" t="s">
        <v>56</v>
      </c>
      <c r="D78" s="64">
        <v>750</v>
      </c>
      <c r="E78" s="64" t="s">
        <v>56</v>
      </c>
      <c r="F78" s="112" t="s">
        <v>56</v>
      </c>
      <c r="G78" s="64">
        <v>0</v>
      </c>
      <c r="H78" s="64" t="s">
        <v>75</v>
      </c>
      <c r="I78" s="64" t="s">
        <v>56</v>
      </c>
      <c r="J78" s="144" t="s">
        <v>56</v>
      </c>
      <c r="K78" s="144" t="s">
        <v>56</v>
      </c>
      <c r="L78" s="145"/>
    </row>
    <row r="79" spans="1:12" x14ac:dyDescent="0.3">
      <c r="A79" s="6" t="s">
        <v>13</v>
      </c>
      <c r="B79" s="159"/>
      <c r="C79" s="64" t="s">
        <v>56</v>
      </c>
      <c r="D79" s="64">
        <v>72900</v>
      </c>
      <c r="E79" s="64" t="s">
        <v>56</v>
      </c>
      <c r="F79" s="112" t="s">
        <v>56</v>
      </c>
      <c r="G79" s="64">
        <v>88980</v>
      </c>
      <c r="H79" s="64" t="s">
        <v>76</v>
      </c>
      <c r="I79" s="64" t="s">
        <v>56</v>
      </c>
      <c r="J79" s="144" t="s">
        <v>56</v>
      </c>
      <c r="K79" s="144" t="s">
        <v>56</v>
      </c>
      <c r="L79" s="145"/>
    </row>
    <row r="80" spans="1:12" x14ac:dyDescent="0.3">
      <c r="A80" s="6" t="s">
        <v>31</v>
      </c>
      <c r="B80" s="159"/>
      <c r="C80" s="64" t="s">
        <v>56</v>
      </c>
      <c r="D80" s="64" t="s">
        <v>56</v>
      </c>
      <c r="E80" s="64" t="s">
        <v>56</v>
      </c>
      <c r="F80" s="112" t="s">
        <v>56</v>
      </c>
      <c r="G80" s="64">
        <v>0</v>
      </c>
      <c r="H80" s="64"/>
      <c r="I80" s="64" t="s">
        <v>56</v>
      </c>
      <c r="J80" s="144" t="s">
        <v>56</v>
      </c>
      <c r="K80" s="144" t="s">
        <v>56</v>
      </c>
      <c r="L80" s="145"/>
    </row>
    <row r="81" spans="1:12" x14ac:dyDescent="0.3">
      <c r="A81" s="7" t="s">
        <v>30</v>
      </c>
      <c r="B81" s="159">
        <v>0</v>
      </c>
      <c r="C81" s="64">
        <v>15900</v>
      </c>
      <c r="D81" s="64">
        <v>46800</v>
      </c>
      <c r="E81" s="64" t="s">
        <v>56</v>
      </c>
      <c r="F81" s="112" t="s">
        <v>56</v>
      </c>
      <c r="G81" s="64">
        <v>0</v>
      </c>
      <c r="H81" s="64"/>
      <c r="I81" s="96">
        <v>22464</v>
      </c>
      <c r="J81" s="144" t="s">
        <v>56</v>
      </c>
      <c r="K81" s="144">
        <v>23400</v>
      </c>
      <c r="L81" s="145"/>
    </row>
    <row r="82" spans="1:12" ht="15" thickBot="1" x14ac:dyDescent="0.35">
      <c r="A82" s="15" t="s">
        <v>45</v>
      </c>
      <c r="B82" s="102"/>
      <c r="C82" s="86"/>
      <c r="D82" s="65">
        <v>80</v>
      </c>
      <c r="E82" s="65"/>
      <c r="F82" s="112" t="s">
        <v>56</v>
      </c>
      <c r="G82" s="65">
        <v>16000</v>
      </c>
      <c r="H82" s="65">
        <v>806.6</v>
      </c>
      <c r="I82" s="98"/>
      <c r="J82" s="139"/>
      <c r="K82" s="188"/>
      <c r="L82" s="146"/>
    </row>
    <row r="83" spans="1:12" ht="19.5" customHeight="1" thickBot="1" x14ac:dyDescent="0.35">
      <c r="A83" s="10" t="s">
        <v>26</v>
      </c>
      <c r="B83" s="29"/>
      <c r="C83" s="90"/>
      <c r="D83" s="66"/>
      <c r="E83" s="90"/>
      <c r="F83" s="90"/>
      <c r="G83" s="58"/>
      <c r="H83" s="58"/>
      <c r="I83" s="58"/>
      <c r="J83" s="58"/>
      <c r="K83" s="58"/>
      <c r="L83" s="147"/>
    </row>
    <row r="84" spans="1:12" x14ac:dyDescent="0.3">
      <c r="A84" s="8" t="s">
        <v>27</v>
      </c>
      <c r="B84" s="27"/>
      <c r="C84" s="84"/>
      <c r="D84" s="65"/>
      <c r="E84" s="65"/>
      <c r="F84" s="116"/>
      <c r="L84" s="52"/>
    </row>
    <row r="85" spans="1:12" x14ac:dyDescent="0.3">
      <c r="A85" s="6"/>
      <c r="B85" s="27"/>
      <c r="C85" s="84"/>
      <c r="D85" s="65"/>
      <c r="E85" s="65"/>
      <c r="F85" s="116"/>
      <c r="L85" s="52"/>
    </row>
    <row r="86" spans="1:12" x14ac:dyDescent="0.3">
      <c r="A86" s="6" t="s">
        <v>5</v>
      </c>
      <c r="B86" s="159">
        <v>552</v>
      </c>
      <c r="C86" s="64">
        <v>981.1</v>
      </c>
      <c r="D86" s="64">
        <v>936</v>
      </c>
      <c r="E86" s="64">
        <v>567.79</v>
      </c>
      <c r="F86" s="112">
        <v>411.7</v>
      </c>
      <c r="G86" s="172">
        <v>627.78</v>
      </c>
      <c r="H86" s="64">
        <v>560.11</v>
      </c>
      <c r="I86" s="172">
        <v>1100.5</v>
      </c>
      <c r="J86" s="78">
        <v>909.56</v>
      </c>
      <c r="K86" s="210">
        <v>712.9</v>
      </c>
      <c r="L86" s="64">
        <v>806.5</v>
      </c>
    </row>
    <row r="87" spans="1:12" x14ac:dyDescent="0.3">
      <c r="A87" s="6" t="s">
        <v>21</v>
      </c>
      <c r="B87" s="159">
        <v>358.8</v>
      </c>
      <c r="C87" s="64">
        <v>735.83</v>
      </c>
      <c r="D87" s="64">
        <v>702</v>
      </c>
      <c r="E87" s="64">
        <v>425.84</v>
      </c>
      <c r="F87" s="112">
        <v>267.61</v>
      </c>
      <c r="G87" s="172">
        <v>408.06</v>
      </c>
      <c r="H87" s="64">
        <v>420.08</v>
      </c>
      <c r="I87" s="172">
        <v>715.33</v>
      </c>
      <c r="J87" s="78">
        <v>591.21</v>
      </c>
      <c r="K87" s="210">
        <v>463.39</v>
      </c>
      <c r="L87" s="64">
        <v>524.23</v>
      </c>
    </row>
    <row r="88" spans="1:12" x14ac:dyDescent="0.3">
      <c r="A88" s="6" t="s">
        <v>22</v>
      </c>
      <c r="B88" s="159"/>
      <c r="C88" s="64">
        <v>490.55</v>
      </c>
      <c r="D88" s="64">
        <v>374.4</v>
      </c>
      <c r="E88" s="64">
        <v>227.12</v>
      </c>
      <c r="F88" s="112">
        <v>164.68</v>
      </c>
      <c r="G88" s="172">
        <v>251.11</v>
      </c>
      <c r="H88" s="64"/>
      <c r="I88" s="172">
        <v>440.2</v>
      </c>
      <c r="J88" s="78">
        <v>363.82</v>
      </c>
      <c r="K88" s="210">
        <v>285.16000000000003</v>
      </c>
      <c r="L88" s="64">
        <v>322.60000000000002</v>
      </c>
    </row>
    <row r="89" spans="1:12" x14ac:dyDescent="0.3">
      <c r="A89" s="6" t="s">
        <v>17</v>
      </c>
      <c r="B89" s="159">
        <v>25</v>
      </c>
      <c r="C89" s="64">
        <v>117.73</v>
      </c>
      <c r="D89" s="64">
        <v>112.32</v>
      </c>
      <c r="E89" s="64">
        <v>68.13</v>
      </c>
      <c r="F89" s="112">
        <v>49.4</v>
      </c>
      <c r="G89" s="172">
        <v>75.33</v>
      </c>
      <c r="H89" s="64">
        <v>67.209999999999994</v>
      </c>
      <c r="I89" s="172">
        <v>132.06</v>
      </c>
      <c r="J89" s="78">
        <v>109.15</v>
      </c>
      <c r="K89" s="210">
        <v>85.55</v>
      </c>
      <c r="L89" s="64">
        <v>96.78</v>
      </c>
    </row>
    <row r="90" spans="1:12" ht="15" thickBot="1" x14ac:dyDescent="0.35">
      <c r="A90" s="15" t="s">
        <v>45</v>
      </c>
      <c r="B90" s="102"/>
      <c r="C90" s="86"/>
      <c r="D90" s="64">
        <v>80</v>
      </c>
      <c r="E90" s="65"/>
      <c r="F90" s="65" t="s">
        <v>56</v>
      </c>
      <c r="G90" s="171">
        <v>1462.5</v>
      </c>
      <c r="H90" s="65">
        <v>14</v>
      </c>
      <c r="I90" s="65" t="s">
        <v>56</v>
      </c>
      <c r="J90" s="115" t="s">
        <v>56</v>
      </c>
      <c r="K90" s="115"/>
      <c r="L90" s="115" t="s">
        <v>56</v>
      </c>
    </row>
    <row r="91" spans="1:12" ht="19.5" customHeight="1" thickBot="1" x14ac:dyDescent="0.35">
      <c r="A91" s="9" t="s">
        <v>44</v>
      </c>
      <c r="B91" s="30"/>
      <c r="C91" s="83"/>
      <c r="D91" s="66"/>
      <c r="E91" s="88"/>
      <c r="F91" s="58"/>
      <c r="G91" s="58"/>
      <c r="H91" s="58"/>
      <c r="I91" s="58"/>
      <c r="J91" s="41"/>
      <c r="K91" s="52"/>
      <c r="L91" s="52"/>
    </row>
    <row r="92" spans="1:12" x14ac:dyDescent="0.3">
      <c r="A92" s="4" t="s">
        <v>36</v>
      </c>
      <c r="B92" s="31"/>
      <c r="C92" s="84"/>
      <c r="D92" s="70"/>
      <c r="E92" s="25"/>
      <c r="G92" s="134"/>
      <c r="H92" s="134" t="s">
        <v>77</v>
      </c>
      <c r="J92" s="52"/>
      <c r="K92" s="108"/>
      <c r="L92" s="108"/>
    </row>
    <row r="93" spans="1:12" x14ac:dyDescent="0.3">
      <c r="A93" s="6" t="s">
        <v>35</v>
      </c>
      <c r="B93" s="28"/>
      <c r="C93" s="85"/>
      <c r="D93" s="64"/>
      <c r="E93" s="89"/>
      <c r="F93" s="93"/>
      <c r="G93" s="63"/>
      <c r="H93" s="63" t="s">
        <v>98</v>
      </c>
      <c r="I93" s="93"/>
      <c r="J93" s="53"/>
      <c r="K93" s="53"/>
      <c r="L93" s="63"/>
    </row>
    <row r="94" spans="1:12" x14ac:dyDescent="0.3">
      <c r="A94" s="16"/>
      <c r="B94" s="32"/>
      <c r="C94" s="84"/>
      <c r="D94" s="65"/>
      <c r="E94" s="25"/>
      <c r="G94" s="75"/>
      <c r="H94" s="121" t="s">
        <v>74</v>
      </c>
      <c r="J94" s="118"/>
      <c r="K94" s="118"/>
      <c r="L94" s="63"/>
    </row>
    <row r="95" spans="1:12" ht="15" thickBot="1" x14ac:dyDescent="0.35">
      <c r="A95" s="91" t="s">
        <v>34</v>
      </c>
      <c r="B95" s="54">
        <v>371</v>
      </c>
      <c r="C95" s="92">
        <v>3478</v>
      </c>
      <c r="D95" s="71">
        <v>12790.8</v>
      </c>
      <c r="E95" s="71">
        <v>2252.7600000000002</v>
      </c>
      <c r="F95" s="117">
        <v>4449.6899999999996</v>
      </c>
      <c r="G95" s="54">
        <v>2590.9499999999998</v>
      </c>
      <c r="H95" s="71">
        <v>100</v>
      </c>
      <c r="I95" s="99">
        <v>100</v>
      </c>
      <c r="J95" s="54">
        <v>152</v>
      </c>
      <c r="K95" s="54">
        <v>2784.21</v>
      </c>
      <c r="L95" s="71">
        <v>3018.6</v>
      </c>
    </row>
    <row r="96" spans="1:12" x14ac:dyDescent="0.3">
      <c r="G96" s="185" t="s">
        <v>114</v>
      </c>
    </row>
  </sheetData>
  <mergeCells count="1">
    <mergeCell ref="A23:A24"/>
  </mergeCells>
  <pageMargins left="0.7" right="0.7" top="0.75" bottom="0.75" header="0.3" footer="0.3"/>
  <pageSetup scale="3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CITIES</vt:lpstr>
      <vt:lpstr>COUNTIES</vt:lpstr>
      <vt:lpstr>CITIES!Print_Area</vt:lpstr>
      <vt:lpstr>COUNTIES!Print_Area</vt:lpstr>
    </vt:vector>
  </TitlesOfParts>
  <Company>City of Beaverton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Roast</dc:creator>
  <cp:lastModifiedBy>Vicky Danielson</cp:lastModifiedBy>
  <cp:lastPrinted>2023-01-18T20:00:59Z</cp:lastPrinted>
  <dcterms:created xsi:type="dcterms:W3CDTF">2013-01-29T14:26:23Z</dcterms:created>
  <dcterms:modified xsi:type="dcterms:W3CDTF">2024-06-03T17:07:42Z</dcterms:modified>
</cp:coreProperties>
</file>